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25600" windowHeight="15460" tabRatio="500"/>
  </bookViews>
  <sheets>
    <sheet name="Cash Flow " sheetId="1" r:id="rId1"/>
  </sheets>
  <externalReferences>
    <externalReference r:id="rId2"/>
    <externalReference r:id="rId3"/>
    <externalReference r:id="rId4"/>
  </externalReferences>
  <definedNames>
    <definedName name="avustus" localSheetId="0">#REF!</definedName>
    <definedName name="avustus">#REF!</definedName>
    <definedName name="dnro" localSheetId="0">#REF!</definedName>
    <definedName name="dnro">#REF!</definedName>
    <definedName name="doknro" localSheetId="0">#REF!</definedName>
    <definedName name="doknro">#REF!</definedName>
    <definedName name="FiscalYear">'[1]Twelve Month Cash Flow'!$P$1</definedName>
    <definedName name="HSK_kerroin" localSheetId="0">#REF!</definedName>
    <definedName name="HSK_kerroin">#REF!</definedName>
    <definedName name="kauden_alku" localSheetId="0">#REF!</definedName>
    <definedName name="kauden_alku">#REF!</definedName>
    <definedName name="kauden_avustus" localSheetId="0">#REF!</definedName>
    <definedName name="kauden_avustus">#REF!</definedName>
    <definedName name="kauden_kustannukset" localSheetId="0">#REF!</definedName>
    <definedName name="kauden_kustannukset">#REF!</definedName>
    <definedName name="kauden_laina" localSheetId="0">#REF!</definedName>
    <definedName name="kauden_laina">#REF!</definedName>
    <definedName name="kauden_loppu" localSheetId="0">#REF!</definedName>
    <definedName name="kauden_loppu">#REF!</definedName>
    <definedName name="laina_era" localSheetId="0">#REF!</definedName>
    <definedName name="laina_era">#REF!</definedName>
    <definedName name="ohjelma" localSheetId="0">#REF!</definedName>
    <definedName name="ohjelma">#REF!</definedName>
    <definedName name="osaprojekti" localSheetId="0">#REF!</definedName>
    <definedName name="osaprojekti">#REF!</definedName>
    <definedName name="OwnDirect" localSheetId="0">'Cash Flow '!#REF!</definedName>
    <definedName name="OwnDirect">'[2]Cash Flow 1,5 MEUR'!#REF!</definedName>
    <definedName name="projekti" localSheetId="0">#REF!</definedName>
    <definedName name="projekti">#REF!</definedName>
    <definedName name="prosentti" localSheetId="0">#REF!</definedName>
    <definedName name="prosentti">#REF!</definedName>
    <definedName name="Puhelin" localSheetId="0">#REF!</definedName>
    <definedName name="Puhelin">#REF!</definedName>
    <definedName name="pvm" localSheetId="0">#REF!</definedName>
    <definedName name="pvm">#REF!</definedName>
    <definedName name="sopimus" localSheetId="0">#REF!</definedName>
    <definedName name="sopimus">#REF!</definedName>
    <definedName name="vastuuhlo" localSheetId="0">#REF!</definedName>
    <definedName name="vastuuhlo">#REF!</definedName>
    <definedName name="y_tunnus" localSheetId="0">#REF!</definedName>
    <definedName name="y_tunnus">#REF!</definedName>
    <definedName name="YK_kerroin" localSheetId="0">#REF!</definedName>
    <definedName name="YK_kerroin">#REF!</definedName>
    <definedName name="yritys" localSheetId="0">#REF!</definedName>
    <definedName name="yritys">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20" i="1"/>
  <c r="B19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C21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C2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C19" i="1"/>
  <c r="C23" i="1"/>
  <c r="C42" i="1"/>
  <c r="AO37" i="1"/>
  <c r="AO35" i="1"/>
  <c r="AO33" i="1"/>
  <c r="AO36" i="1"/>
  <c r="AO34" i="1"/>
  <c r="AO29" i="1"/>
  <c r="AO27" i="1"/>
  <c r="AO28" i="1"/>
  <c r="AN36" i="1"/>
  <c r="AN34" i="1"/>
  <c r="AN37" i="1"/>
  <c r="AN35" i="1"/>
  <c r="AN33" i="1"/>
  <c r="AN28" i="1"/>
  <c r="AN29" i="1"/>
  <c r="AN27" i="1"/>
  <c r="AM36" i="1"/>
  <c r="AM34" i="1"/>
  <c r="AM37" i="1"/>
  <c r="AM35" i="1"/>
  <c r="AM33" i="1"/>
  <c r="AM28" i="1"/>
  <c r="AM29" i="1"/>
  <c r="AM27" i="1"/>
  <c r="AO19" i="1"/>
  <c r="AO20" i="1"/>
  <c r="AO21" i="1"/>
  <c r="AO18" i="1"/>
  <c r="AN19" i="1"/>
  <c r="AN20" i="1"/>
  <c r="AN21" i="1"/>
  <c r="AN18" i="1"/>
  <c r="AM19" i="1"/>
  <c r="AM20" i="1"/>
  <c r="AM21" i="1"/>
  <c r="AM18" i="1"/>
  <c r="AN31" i="1"/>
  <c r="AN38" i="1"/>
  <c r="AN40" i="1"/>
  <c r="AO38" i="1"/>
  <c r="AO40" i="1"/>
  <c r="AM31" i="1"/>
  <c r="AM38" i="1"/>
  <c r="AM40" i="1"/>
  <c r="AP34" i="1"/>
  <c r="AP35" i="1"/>
  <c r="AP36" i="1"/>
  <c r="AP37" i="1"/>
  <c r="AP33" i="1"/>
  <c r="AP28" i="1"/>
  <c r="AP29" i="1"/>
  <c r="AP27" i="1"/>
  <c r="AP19" i="1"/>
  <c r="AP20" i="1"/>
  <c r="AP21" i="1"/>
  <c r="AP18" i="1"/>
  <c r="C34" i="1"/>
  <c r="C38" i="1"/>
  <c r="C31" i="1"/>
  <c r="C40" i="1"/>
  <c r="D23" i="1"/>
  <c r="D34" i="1"/>
  <c r="D38" i="1"/>
  <c r="D31" i="1"/>
  <c r="D40" i="1"/>
  <c r="D42" i="1"/>
  <c r="E23" i="1"/>
  <c r="E34" i="1"/>
  <c r="E38" i="1"/>
  <c r="E31" i="1"/>
  <c r="E40" i="1"/>
  <c r="E42" i="1"/>
  <c r="F23" i="1"/>
  <c r="F34" i="1"/>
  <c r="F38" i="1"/>
  <c r="F31" i="1"/>
  <c r="F40" i="1"/>
  <c r="F42" i="1"/>
  <c r="G23" i="1"/>
  <c r="G34" i="1"/>
  <c r="G38" i="1"/>
  <c r="G31" i="1"/>
  <c r="G40" i="1"/>
  <c r="G42" i="1"/>
  <c r="H23" i="1"/>
  <c r="H34" i="1"/>
  <c r="H38" i="1"/>
  <c r="H31" i="1"/>
  <c r="H40" i="1"/>
  <c r="H42" i="1"/>
  <c r="I23" i="1"/>
  <c r="I34" i="1"/>
  <c r="I38" i="1"/>
  <c r="I31" i="1"/>
  <c r="I40" i="1"/>
  <c r="I42" i="1"/>
  <c r="J23" i="1"/>
  <c r="J34" i="1"/>
  <c r="J38" i="1"/>
  <c r="J31" i="1"/>
  <c r="J40" i="1"/>
  <c r="J42" i="1"/>
  <c r="K23" i="1"/>
  <c r="K34" i="1"/>
  <c r="K38" i="1"/>
  <c r="K31" i="1"/>
  <c r="K40" i="1"/>
  <c r="K42" i="1"/>
  <c r="L23" i="1"/>
  <c r="L34" i="1"/>
  <c r="L38" i="1"/>
  <c r="L31" i="1"/>
  <c r="L40" i="1"/>
  <c r="L42" i="1"/>
  <c r="M23" i="1"/>
  <c r="M34" i="1"/>
  <c r="M38" i="1"/>
  <c r="M31" i="1"/>
  <c r="M40" i="1"/>
  <c r="M42" i="1"/>
  <c r="M44" i="1"/>
  <c r="N23" i="1"/>
  <c r="N34" i="1"/>
  <c r="N38" i="1"/>
  <c r="N31" i="1"/>
  <c r="N40" i="1"/>
  <c r="N42" i="1"/>
  <c r="N44" i="1"/>
  <c r="O23" i="1"/>
  <c r="O34" i="1"/>
  <c r="O38" i="1"/>
  <c r="O31" i="1"/>
  <c r="O40" i="1"/>
  <c r="O42" i="1"/>
  <c r="O44" i="1"/>
  <c r="P23" i="1"/>
  <c r="P34" i="1"/>
  <c r="P38" i="1"/>
  <c r="P31" i="1"/>
  <c r="P40" i="1"/>
  <c r="P42" i="1"/>
  <c r="P44" i="1"/>
  <c r="Q23" i="1"/>
  <c r="Q34" i="1"/>
  <c r="Q38" i="1"/>
  <c r="Q31" i="1"/>
  <c r="Q40" i="1"/>
  <c r="Q42" i="1"/>
  <c r="Q44" i="1"/>
  <c r="R23" i="1"/>
  <c r="R34" i="1"/>
  <c r="R38" i="1"/>
  <c r="R31" i="1"/>
  <c r="R40" i="1"/>
  <c r="R42" i="1"/>
  <c r="R44" i="1"/>
  <c r="S23" i="1"/>
  <c r="S34" i="1"/>
  <c r="S38" i="1"/>
  <c r="S31" i="1"/>
  <c r="S40" i="1"/>
  <c r="S42" i="1"/>
  <c r="S44" i="1"/>
  <c r="T23" i="1"/>
  <c r="T34" i="1"/>
  <c r="T38" i="1"/>
  <c r="T31" i="1"/>
  <c r="T40" i="1"/>
  <c r="T42" i="1"/>
  <c r="T44" i="1"/>
  <c r="U23" i="1"/>
  <c r="U34" i="1"/>
  <c r="U38" i="1"/>
  <c r="U31" i="1"/>
  <c r="U40" i="1"/>
  <c r="U42" i="1"/>
  <c r="U44" i="1"/>
  <c r="V23" i="1"/>
  <c r="V34" i="1"/>
  <c r="V38" i="1"/>
  <c r="V31" i="1"/>
  <c r="V40" i="1"/>
  <c r="V42" i="1"/>
  <c r="V44" i="1"/>
  <c r="W23" i="1"/>
  <c r="W34" i="1"/>
  <c r="W38" i="1"/>
  <c r="W31" i="1"/>
  <c r="W40" i="1"/>
  <c r="W42" i="1"/>
  <c r="W44" i="1"/>
  <c r="X23" i="1"/>
  <c r="X34" i="1"/>
  <c r="X38" i="1"/>
  <c r="X31" i="1"/>
  <c r="X40" i="1"/>
  <c r="X42" i="1"/>
  <c r="X44" i="1"/>
  <c r="Y23" i="1"/>
  <c r="Y34" i="1"/>
  <c r="Y38" i="1"/>
  <c r="Y31" i="1"/>
  <c r="Y40" i="1"/>
  <c r="Y42" i="1"/>
  <c r="Y44" i="1"/>
  <c r="Z23" i="1"/>
  <c r="Z34" i="1"/>
  <c r="Z38" i="1"/>
  <c r="Z31" i="1"/>
  <c r="Z40" i="1"/>
  <c r="Z42" i="1"/>
  <c r="Z44" i="1"/>
  <c r="AA23" i="1"/>
  <c r="AA34" i="1"/>
  <c r="AA38" i="1"/>
  <c r="AA31" i="1"/>
  <c r="AA40" i="1"/>
  <c r="AA42" i="1"/>
  <c r="AA44" i="1"/>
  <c r="AB23" i="1"/>
  <c r="AB34" i="1"/>
  <c r="AB38" i="1"/>
  <c r="AB31" i="1"/>
  <c r="AB40" i="1"/>
  <c r="AB42" i="1"/>
  <c r="AB44" i="1"/>
  <c r="AC23" i="1"/>
  <c r="AC34" i="1"/>
  <c r="AC38" i="1"/>
  <c r="AC31" i="1"/>
  <c r="AC40" i="1"/>
  <c r="AC42" i="1"/>
  <c r="AC44" i="1"/>
  <c r="AD23" i="1"/>
  <c r="AD34" i="1"/>
  <c r="AD38" i="1"/>
  <c r="AD31" i="1"/>
  <c r="AD40" i="1"/>
  <c r="AD42" i="1"/>
  <c r="AD44" i="1"/>
  <c r="AE23" i="1"/>
  <c r="AE34" i="1"/>
  <c r="AE38" i="1"/>
  <c r="AE31" i="1"/>
  <c r="AE40" i="1"/>
  <c r="AE42" i="1"/>
  <c r="AE44" i="1"/>
  <c r="AF23" i="1"/>
  <c r="AF34" i="1"/>
  <c r="AF38" i="1"/>
  <c r="AF31" i="1"/>
  <c r="AF40" i="1"/>
  <c r="AF42" i="1"/>
  <c r="AF44" i="1"/>
  <c r="AG23" i="1"/>
  <c r="AG34" i="1"/>
  <c r="AG38" i="1"/>
  <c r="AG31" i="1"/>
  <c r="AG40" i="1"/>
  <c r="AG42" i="1"/>
  <c r="AG44" i="1"/>
  <c r="AH23" i="1"/>
  <c r="AH34" i="1"/>
  <c r="AH38" i="1"/>
  <c r="AH31" i="1"/>
  <c r="AH40" i="1"/>
  <c r="AH42" i="1"/>
  <c r="AH44" i="1"/>
  <c r="AI23" i="1"/>
  <c r="AI34" i="1"/>
  <c r="AI38" i="1"/>
  <c r="AI31" i="1"/>
  <c r="AI40" i="1"/>
  <c r="AI42" i="1"/>
  <c r="AI44" i="1"/>
  <c r="AJ18" i="1"/>
  <c r="AJ23" i="1"/>
  <c r="AJ34" i="1"/>
  <c r="AJ38" i="1"/>
  <c r="AJ31" i="1"/>
  <c r="AJ40" i="1"/>
  <c r="AJ42" i="1"/>
  <c r="AJ44" i="1"/>
  <c r="AK23" i="1"/>
  <c r="AK34" i="1"/>
  <c r="AK38" i="1"/>
  <c r="AK31" i="1"/>
  <c r="AK40" i="1"/>
  <c r="AK42" i="1"/>
  <c r="AK44" i="1"/>
  <c r="AL23" i="1"/>
  <c r="AL34" i="1"/>
  <c r="AL38" i="1"/>
  <c r="AL31" i="1"/>
  <c r="AL40" i="1"/>
  <c r="AL42" i="1"/>
  <c r="AL44" i="1"/>
  <c r="C12" i="1"/>
  <c r="C13" i="1"/>
  <c r="D11" i="1"/>
  <c r="D12" i="1"/>
  <c r="D13" i="1"/>
  <c r="E11" i="1"/>
  <c r="E12" i="1"/>
  <c r="E13" i="1"/>
  <c r="F11" i="1"/>
  <c r="F12" i="1"/>
  <c r="F13" i="1"/>
  <c r="G11" i="1"/>
  <c r="G12" i="1"/>
  <c r="G13" i="1"/>
  <c r="H11" i="1"/>
  <c r="H12" i="1"/>
  <c r="H13" i="1"/>
  <c r="I11" i="1"/>
  <c r="I12" i="1"/>
  <c r="I13" i="1"/>
  <c r="J11" i="1"/>
  <c r="J12" i="1"/>
  <c r="J13" i="1"/>
  <c r="K11" i="1"/>
  <c r="K12" i="1"/>
  <c r="K13" i="1"/>
  <c r="L11" i="1"/>
  <c r="L12" i="1"/>
  <c r="L13" i="1"/>
  <c r="M11" i="1"/>
  <c r="M12" i="1"/>
  <c r="M13" i="1"/>
  <c r="N11" i="1"/>
  <c r="N12" i="1"/>
  <c r="N13" i="1"/>
  <c r="O11" i="1"/>
  <c r="O12" i="1"/>
  <c r="O13" i="1"/>
  <c r="P11" i="1"/>
  <c r="P12" i="1"/>
  <c r="P13" i="1"/>
  <c r="Q11" i="1"/>
  <c r="Q12" i="1"/>
  <c r="Q13" i="1"/>
  <c r="R11" i="1"/>
  <c r="R12" i="1"/>
  <c r="R13" i="1"/>
  <c r="S11" i="1"/>
  <c r="S12" i="1"/>
  <c r="S13" i="1"/>
  <c r="T11" i="1"/>
  <c r="T12" i="1"/>
  <c r="T13" i="1"/>
  <c r="U11" i="1"/>
  <c r="U12" i="1"/>
  <c r="U13" i="1"/>
  <c r="V11" i="1"/>
  <c r="V12" i="1"/>
  <c r="V13" i="1"/>
  <c r="W11" i="1"/>
  <c r="W12" i="1"/>
  <c r="W13" i="1"/>
  <c r="X11" i="1"/>
  <c r="X12" i="1"/>
  <c r="X13" i="1"/>
  <c r="Y11" i="1"/>
  <c r="Y12" i="1"/>
  <c r="Y13" i="1"/>
  <c r="Z11" i="1"/>
  <c r="Z12" i="1"/>
  <c r="Z13" i="1"/>
  <c r="AA11" i="1"/>
  <c r="AA12" i="1"/>
  <c r="AA13" i="1"/>
  <c r="AB11" i="1"/>
  <c r="AB12" i="1"/>
  <c r="AB13" i="1"/>
  <c r="AC11" i="1"/>
  <c r="AC12" i="1"/>
  <c r="AC13" i="1"/>
  <c r="AD11" i="1"/>
  <c r="AD12" i="1"/>
  <c r="AD13" i="1"/>
  <c r="AE11" i="1"/>
  <c r="AE12" i="1"/>
  <c r="AE13" i="1"/>
  <c r="AF11" i="1"/>
  <c r="AF12" i="1"/>
  <c r="AF13" i="1"/>
  <c r="AG11" i="1"/>
  <c r="AG12" i="1"/>
  <c r="AG13" i="1"/>
  <c r="AH11" i="1"/>
  <c r="AH12" i="1"/>
  <c r="AH13" i="1"/>
  <c r="AI11" i="1"/>
  <c r="AI12" i="1"/>
  <c r="AI13" i="1"/>
  <c r="AJ11" i="1"/>
  <c r="AJ12" i="1"/>
  <c r="AJ13" i="1"/>
  <c r="AK11" i="1"/>
  <c r="AK12" i="1"/>
  <c r="AK13" i="1"/>
  <c r="AL11" i="1"/>
  <c r="AL12" i="1"/>
  <c r="AL13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F44" i="1"/>
  <c r="G44" i="1"/>
  <c r="H44" i="1"/>
  <c r="I44" i="1"/>
  <c r="J44" i="1"/>
  <c r="K44" i="1"/>
  <c r="L44" i="1"/>
  <c r="E44" i="1"/>
  <c r="D44" i="1"/>
  <c r="C44" i="1"/>
  <c r="C14" i="1"/>
  <c r="AP40" i="1"/>
  <c r="AP38" i="1"/>
  <c r="AP31" i="1"/>
  <c r="AM23" i="1"/>
  <c r="AN23" i="1"/>
  <c r="AP23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N8" i="1"/>
</calcChain>
</file>

<file path=xl/sharedStrings.xml><?xml version="1.0" encoding="utf-8"?>
<sst xmlns="http://schemas.openxmlformats.org/spreadsheetml/2006/main" count="74" uniqueCount="37">
  <si>
    <t>Cash Summary</t>
  </si>
  <si>
    <t>In account first day of month</t>
  </si>
  <si>
    <r>
      <rPr>
        <b/>
        <sz val="10"/>
        <rFont val="Arial"/>
        <family val="2"/>
      </rPr>
      <t>Cash on hand</t>
    </r>
    <r>
      <rPr>
        <sz val="10"/>
        <rFont val="Arial"/>
      </rPr>
      <t xml:space="preserve"> (beginning of month)</t>
    </r>
  </si>
  <si>
    <r>
      <rPr>
        <b/>
        <sz val="10"/>
        <rFont val="Arial"/>
        <family val="2"/>
      </rPr>
      <t>Cash available</t>
    </r>
    <r>
      <rPr>
        <sz val="10"/>
        <rFont val="Arial"/>
      </rPr>
      <t xml:space="preserve"> (before cash out)</t>
    </r>
  </si>
  <si>
    <r>
      <rPr>
        <b/>
        <sz val="10"/>
        <rFont val="Arial"/>
        <family val="2"/>
      </rPr>
      <t>Cash Position</t>
    </r>
    <r>
      <rPr>
        <sz val="10"/>
        <rFont val="Arial"/>
      </rPr>
      <t xml:space="preserve"> (end of month)</t>
    </r>
  </si>
  <si>
    <t>Cash in - Cash out</t>
  </si>
  <si>
    <t>CASH IN</t>
  </si>
  <si>
    <t>Sales</t>
  </si>
  <si>
    <t>TOTAL CASH IN</t>
  </si>
  <si>
    <t>Legal</t>
  </si>
  <si>
    <t>Fixed Costs</t>
  </si>
  <si>
    <t>Salary Side Costs (x1,3)</t>
  </si>
  <si>
    <t>Travel etc.</t>
  </si>
  <si>
    <t>TOTAL FIXED COSTS</t>
  </si>
  <si>
    <t>TOTAL COSTS</t>
  </si>
  <si>
    <t>CASH FLOW</t>
  </si>
  <si>
    <t>Total</t>
  </si>
  <si>
    <t>ACCUMULATED CASH FLOW</t>
  </si>
  <si>
    <t>Finnvera</t>
  </si>
  <si>
    <t>Variable costs</t>
  </si>
  <si>
    <t>Marketing</t>
  </si>
  <si>
    <t>TOTAL VARIABLE COSTS</t>
  </si>
  <si>
    <t>Repayment of Finnvera loan</t>
  </si>
  <si>
    <t>Salary costs</t>
  </si>
  <si>
    <t>Income breakdown on price (per sales)</t>
  </si>
  <si>
    <t>Overheads</t>
  </si>
  <si>
    <t>Sensitivity Analysis - Income</t>
  </si>
  <si>
    <t>Insert number here -&gt;</t>
  </si>
  <si>
    <t>Worst</t>
  </si>
  <si>
    <t>Good</t>
  </si>
  <si>
    <t>Normal</t>
  </si>
  <si>
    <t>Even with worst case scenario of 30% less sales across all of the three years I can amortise all of Finnvera loan in 24 months. See Cash flow graphs below</t>
  </si>
  <si>
    <t>ACME</t>
  </si>
  <si>
    <t>Units per month</t>
  </si>
  <si>
    <t>Product 1</t>
  </si>
  <si>
    <t>Product 2</t>
  </si>
  <si>
    <t>Product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</si>
</sst>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#,##0\ &quot;€&quot;"/>
    <numFmt numFmtId="166" formatCode="&quot;€&quot;#,##0.00"/>
    <numFmt numFmtId="167" formatCode="&quot;€&quot;#,##0"/>
    <numFmt numFmtId="168" formatCode="_(* #,##0.00_);_(* \(#,##0.00\);_(* &quot;-&quot;??_);_(@_)"/>
    <numFmt numFmtId="169" formatCode="#,###,##0.0"/>
  </numFmts>
  <fonts count="10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2"/>
      <name val="Arial"/>
    </font>
    <font>
      <i/>
      <sz val="10"/>
      <name val="Arial"/>
    </font>
    <font>
      <b/>
      <sz val="10"/>
      <name val="Helvetica"/>
    </font>
    <font>
      <sz val="12"/>
      <name val="Helvetica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9">
    <xf numFmtId="0" fontId="0" fillId="0" borderId="0"/>
    <xf numFmtId="168" fontId="2" fillId="0" borderId="0" applyFont="0" applyFill="0" applyBorder="0" applyAlignment="0" applyProtection="0"/>
    <xf numFmtId="169" fontId="6" fillId="0" borderId="11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7">
    <xf numFmtId="0" fontId="0" fillId="0" borderId="0" xfId="0"/>
    <xf numFmtId="0" fontId="3" fillId="2" borderId="1" xfId="0" applyFont="1" applyFill="1" applyBorder="1"/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0" xfId="0" applyFont="1" applyFill="1"/>
    <xf numFmtId="0" fontId="4" fillId="4" borderId="0" xfId="0" applyFont="1" applyFill="1" applyBorder="1"/>
    <xf numFmtId="0" fontId="3" fillId="4" borderId="0" xfId="0" applyFont="1" applyFill="1"/>
    <xf numFmtId="164" fontId="3" fillId="4" borderId="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0" xfId="0" applyFont="1" applyFill="1" applyBorder="1"/>
    <xf numFmtId="0" fontId="3" fillId="5" borderId="0" xfId="0" applyFont="1" applyFill="1"/>
    <xf numFmtId="3" fontId="3" fillId="5" borderId="0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3" fontId="3" fillId="5" borderId="5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2" borderId="6" xfId="0" applyFont="1" applyFill="1" applyBorder="1"/>
    <xf numFmtId="0" fontId="0" fillId="2" borderId="6" xfId="0" applyFont="1" applyFill="1" applyBorder="1"/>
    <xf numFmtId="3" fontId="0" fillId="2" borderId="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ont="1" applyFill="1" applyBorder="1"/>
    <xf numFmtId="3" fontId="0" fillId="2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3" fontId="0" fillId="5" borderId="0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0" xfId="0" applyFont="1" applyFill="1" applyBorder="1"/>
    <xf numFmtId="3" fontId="0" fillId="6" borderId="0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0" fillId="3" borderId="0" xfId="0" applyFont="1" applyFill="1" applyBorder="1"/>
    <xf numFmtId="0" fontId="2" fillId="3" borderId="0" xfId="0" applyFont="1" applyFill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0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right"/>
    </xf>
    <xf numFmtId="0" fontId="3" fillId="3" borderId="0" xfId="0" applyFont="1" applyFill="1"/>
    <xf numFmtId="0" fontId="2" fillId="3" borderId="0" xfId="0" applyFont="1" applyFill="1"/>
    <xf numFmtId="166" fontId="3" fillId="3" borderId="7" xfId="0" applyNumberFormat="1" applyFont="1" applyFill="1" applyBorder="1" applyAlignment="1">
      <alignment horizontal="right"/>
    </xf>
    <xf numFmtId="167" fontId="3" fillId="3" borderId="8" xfId="0" applyNumberFormat="1" applyFont="1" applyFill="1" applyBorder="1" applyAlignment="1">
      <alignment horizontal="right"/>
    </xf>
    <xf numFmtId="0" fontId="3" fillId="0" borderId="0" xfId="0" applyFont="1" applyFill="1"/>
    <xf numFmtId="167" fontId="3" fillId="0" borderId="0" xfId="0" applyNumberFormat="1" applyFont="1" applyFill="1" applyBorder="1" applyAlignment="1">
      <alignment horizontal="right"/>
    </xf>
    <xf numFmtId="167" fontId="3" fillId="0" borderId="4" xfId="0" applyNumberFormat="1" applyFont="1" applyFill="1" applyBorder="1" applyAlignment="1">
      <alignment horizontal="right"/>
    </xf>
    <xf numFmtId="167" fontId="3" fillId="0" borderId="5" xfId="0" applyNumberFormat="1" applyFont="1" applyFill="1" applyBorder="1" applyAlignment="1">
      <alignment horizontal="right"/>
    </xf>
    <xf numFmtId="1" fontId="3" fillId="7" borderId="0" xfId="0" applyNumberFormat="1" applyFont="1" applyFill="1"/>
    <xf numFmtId="0" fontId="2" fillId="7" borderId="0" xfId="0" applyFont="1" applyFill="1" applyBorder="1"/>
    <xf numFmtId="167" fontId="2" fillId="7" borderId="0" xfId="0" applyNumberFormat="1" applyFont="1" applyFill="1" applyBorder="1"/>
    <xf numFmtId="167" fontId="2" fillId="7" borderId="4" xfId="0" applyNumberFormat="1" applyFont="1" applyFill="1" applyBorder="1"/>
    <xf numFmtId="167" fontId="2" fillId="7" borderId="5" xfId="0" applyNumberFormat="1" applyFont="1" applyFill="1" applyBorder="1"/>
    <xf numFmtId="167" fontId="2" fillId="5" borderId="0" xfId="0" applyNumberFormat="1" applyFont="1" applyFill="1" applyBorder="1"/>
    <xf numFmtId="167" fontId="2" fillId="5" borderId="4" xfId="0" applyNumberFormat="1" applyFont="1" applyFill="1" applyBorder="1"/>
    <xf numFmtId="167" fontId="2" fillId="5" borderId="5" xfId="0" applyNumberFormat="1" applyFont="1" applyFill="1" applyBorder="1"/>
    <xf numFmtId="166" fontId="2" fillId="2" borderId="0" xfId="0" applyNumberFormat="1" applyFont="1" applyFill="1" applyBorder="1"/>
    <xf numFmtId="166" fontId="2" fillId="5" borderId="0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2" fillId="0" borderId="0" xfId="0" applyNumberFormat="1" applyFont="1" applyFill="1" applyBorder="1"/>
    <xf numFmtId="167" fontId="2" fillId="0" borderId="4" xfId="0" applyNumberFormat="1" applyFont="1" applyFill="1" applyBorder="1"/>
    <xf numFmtId="167" fontId="2" fillId="0" borderId="5" xfId="0" applyNumberFormat="1" applyFont="1" applyFill="1" applyBorder="1"/>
    <xf numFmtId="0" fontId="3" fillId="7" borderId="0" xfId="0" applyFont="1" applyFill="1"/>
    <xf numFmtId="0" fontId="2" fillId="7" borderId="0" xfId="0" applyFont="1" applyFill="1"/>
    <xf numFmtId="166" fontId="3" fillId="7" borderId="7" xfId="0" applyNumberFormat="1" applyFont="1" applyFill="1" applyBorder="1"/>
    <xf numFmtId="167" fontId="3" fillId="7" borderId="8" xfId="0" applyNumberFormat="1" applyFont="1" applyFill="1" applyBorder="1"/>
    <xf numFmtId="167" fontId="3" fillId="7" borderId="9" xfId="0" applyNumberFormat="1" applyFont="1" applyFill="1" applyBorder="1"/>
    <xf numFmtId="0" fontId="2" fillId="4" borderId="0" xfId="0" applyFont="1" applyFill="1"/>
    <xf numFmtId="167" fontId="2" fillId="4" borderId="0" xfId="0" applyNumberFormat="1" applyFont="1" applyFill="1"/>
    <xf numFmtId="167" fontId="2" fillId="4" borderId="4" xfId="0" applyNumberFormat="1" applyFont="1" applyFill="1" applyBorder="1"/>
    <xf numFmtId="167" fontId="2" fillId="4" borderId="5" xfId="0" applyNumberFormat="1" applyFont="1" applyFill="1" applyBorder="1"/>
    <xf numFmtId="0" fontId="3" fillId="2" borderId="0" xfId="0" applyFont="1" applyFill="1"/>
    <xf numFmtId="0" fontId="0" fillId="2" borderId="0" xfId="0" applyFont="1" applyFill="1" applyAlignment="1"/>
    <xf numFmtId="167" fontId="2" fillId="2" borderId="0" xfId="0" applyNumberFormat="1" applyFont="1" applyFill="1"/>
    <xf numFmtId="0" fontId="0" fillId="0" borderId="0" xfId="0" applyFont="1" applyFill="1" applyAlignment="1"/>
    <xf numFmtId="167" fontId="3" fillId="0" borderId="5" xfId="0" applyNumberFormat="1" applyFont="1" applyFill="1" applyBorder="1"/>
    <xf numFmtId="167" fontId="2" fillId="0" borderId="0" xfId="0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/>
    <xf numFmtId="0" fontId="0" fillId="2" borderId="0" xfId="0" applyFont="1" applyFill="1" applyAlignment="1">
      <alignment horizontal="left"/>
    </xf>
    <xf numFmtId="167" fontId="3" fillId="4" borderId="7" xfId="0" applyNumberFormat="1" applyFont="1" applyFill="1" applyBorder="1"/>
    <xf numFmtId="167" fontId="3" fillId="4" borderId="8" xfId="0" applyNumberFormat="1" applyFont="1" applyFill="1" applyBorder="1"/>
    <xf numFmtId="167" fontId="2" fillId="8" borderId="4" xfId="0" applyNumberFormat="1" applyFont="1" applyFill="1" applyBorder="1"/>
    <xf numFmtId="167" fontId="2" fillId="8" borderId="5" xfId="0" applyNumberFormat="1" applyFont="1" applyFill="1" applyBorder="1"/>
    <xf numFmtId="167" fontId="3" fillId="4" borderId="9" xfId="0" applyNumberFormat="1" applyFont="1" applyFill="1" applyBorder="1"/>
    <xf numFmtId="0" fontId="2" fillId="2" borderId="0" xfId="0" applyFont="1" applyFill="1"/>
    <xf numFmtId="167" fontId="3" fillId="2" borderId="7" xfId="0" applyNumberFormat="1" applyFont="1" applyFill="1" applyBorder="1"/>
    <xf numFmtId="167" fontId="3" fillId="2" borderId="10" xfId="0" applyNumberFormat="1" applyFont="1" applyFill="1" applyBorder="1"/>
    <xf numFmtId="166" fontId="3" fillId="0" borderId="6" xfId="0" applyNumberFormat="1" applyFont="1" applyFill="1" applyBorder="1"/>
    <xf numFmtId="0" fontId="3" fillId="0" borderId="0" xfId="0" applyFont="1"/>
    <xf numFmtId="0" fontId="0" fillId="0" borderId="0" xfId="0" applyFont="1"/>
    <xf numFmtId="0" fontId="5" fillId="0" borderId="0" xfId="0" applyFont="1"/>
    <xf numFmtId="167" fontId="0" fillId="0" borderId="0" xfId="0" applyNumberFormat="1" applyFont="1" applyFill="1" applyBorder="1"/>
    <xf numFmtId="167" fontId="2" fillId="0" borderId="0" xfId="0" applyNumberFormat="1" applyFont="1"/>
    <xf numFmtId="3" fontId="2" fillId="0" borderId="0" xfId="0" applyNumberFormat="1" applyFont="1"/>
    <xf numFmtId="3" fontId="0" fillId="0" borderId="0" xfId="0" applyNumberFormat="1" applyFont="1"/>
    <xf numFmtId="0" fontId="3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165" fontId="2" fillId="0" borderId="12" xfId="0" applyNumberFormat="1" applyFont="1" applyFill="1" applyBorder="1" applyAlignment="1">
      <alignment horizontal="right"/>
    </xf>
    <xf numFmtId="167" fontId="2" fillId="0" borderId="0" xfId="0" applyNumberFormat="1" applyFont="1" applyFill="1" applyBorder="1"/>
    <xf numFmtId="167" fontId="3" fillId="3" borderId="13" xfId="0" applyNumberFormat="1" applyFont="1" applyFill="1" applyBorder="1" applyAlignment="1">
      <alignment horizontal="right"/>
    </xf>
    <xf numFmtId="167" fontId="2" fillId="4" borderId="0" xfId="0" applyNumberFormat="1" applyFont="1" applyFill="1" applyBorder="1"/>
    <xf numFmtId="167" fontId="3" fillId="0" borderId="0" xfId="0" applyNumberFormat="1" applyFont="1" applyFill="1" applyBorder="1"/>
    <xf numFmtId="167" fontId="3" fillId="0" borderId="6" xfId="0" applyNumberFormat="1" applyFont="1" applyFill="1" applyBorder="1"/>
    <xf numFmtId="167" fontId="3" fillId="2" borderId="11" xfId="0" applyNumberFormat="1" applyFont="1" applyFill="1" applyBorder="1"/>
    <xf numFmtId="167" fontId="3" fillId="2" borderId="14" xfId="0" applyNumberFormat="1" applyFont="1" applyFill="1" applyBorder="1"/>
    <xf numFmtId="0" fontId="0" fillId="0" borderId="0" xfId="0" applyFont="1" applyFill="1"/>
    <xf numFmtId="9" fontId="2" fillId="0" borderId="0" xfId="0" applyNumberFormat="1" applyFont="1" applyFill="1"/>
    <xf numFmtId="3" fontId="0" fillId="0" borderId="0" xfId="0" applyNumberFormat="1" applyFont="1" applyFill="1"/>
    <xf numFmtId="9" fontId="2" fillId="0" borderId="0" xfId="82" applyFont="1" applyFill="1"/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167" fontId="0" fillId="2" borderId="0" xfId="0" applyNumberFormat="1" applyFont="1" applyFill="1" applyBorder="1"/>
    <xf numFmtId="0" fontId="2" fillId="10" borderId="0" xfId="0" applyFont="1" applyFill="1"/>
    <xf numFmtId="0" fontId="3" fillId="9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 shrinkToFit="1"/>
    </xf>
  </cellXfs>
  <cellStyles count="139">
    <cellStyle name="Comma 2" xfId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Kustannukset" xfId="2"/>
    <cellStyle name="Normal" xfId="0" builtinId="0"/>
    <cellStyle name="Normal 2" xfId="3"/>
    <cellStyle name="Normal 3" xfId="4"/>
    <cellStyle name="Percent" xfId="82" builtinId="5"/>
    <cellStyle name="Teksti" xf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FIRST YEAR CASH FLOW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'Cash Flow '!$A$42</c:f>
              <c:strCache>
                <c:ptCount val="1"/>
                <c:pt idx="0">
                  <c:v>CASH FLOW</c:v>
                </c:pt>
              </c:strCache>
            </c:strRef>
          </c:tx>
          <c:marker>
            <c:symbol val="none"/>
          </c:marker>
          <c:cat>
            <c:numRef>
              <c:f>'Cash Flow '!$C$8:$N$8</c:f>
              <c:numCache>
                <c:formatCode>[$-409]d\-mmm\-yy;@</c:formatCode>
                <c:ptCount val="12"/>
                <c:pt idx="0">
                  <c:v>43496.0</c:v>
                </c:pt>
                <c:pt idx="1">
                  <c:v>43524.0</c:v>
                </c:pt>
                <c:pt idx="2">
                  <c:v>43555.0</c:v>
                </c:pt>
                <c:pt idx="3">
                  <c:v>43585.0</c:v>
                </c:pt>
                <c:pt idx="4">
                  <c:v>43616.0</c:v>
                </c:pt>
                <c:pt idx="5">
                  <c:v>43646.0</c:v>
                </c:pt>
                <c:pt idx="6">
                  <c:v>43677.0</c:v>
                </c:pt>
                <c:pt idx="7">
                  <c:v>43708.0</c:v>
                </c:pt>
                <c:pt idx="8">
                  <c:v>43738.0</c:v>
                </c:pt>
                <c:pt idx="9">
                  <c:v>43769.0</c:v>
                </c:pt>
                <c:pt idx="10">
                  <c:v>43799.0</c:v>
                </c:pt>
                <c:pt idx="11">
                  <c:v>43830.0</c:v>
                </c:pt>
              </c:numCache>
            </c:numRef>
          </c:cat>
          <c:val>
            <c:numRef>
              <c:f>'Cash Flow '!$C$42:$N$42</c:f>
              <c:numCache>
                <c:formatCode>"€"#\ ##0</c:formatCode>
                <c:ptCount val="12"/>
                <c:pt idx="0">
                  <c:v>40050.0</c:v>
                </c:pt>
                <c:pt idx="1">
                  <c:v>-2450.0</c:v>
                </c:pt>
                <c:pt idx="2">
                  <c:v>-2950.0</c:v>
                </c:pt>
                <c:pt idx="3">
                  <c:v>-1050.0</c:v>
                </c:pt>
                <c:pt idx="4">
                  <c:v>550.0</c:v>
                </c:pt>
                <c:pt idx="5">
                  <c:v>1050.0</c:v>
                </c:pt>
                <c:pt idx="6">
                  <c:v>1550.0</c:v>
                </c:pt>
                <c:pt idx="7">
                  <c:v>1750.0</c:v>
                </c:pt>
                <c:pt idx="8">
                  <c:v>1550.0</c:v>
                </c:pt>
                <c:pt idx="9">
                  <c:v>2450.0</c:v>
                </c:pt>
                <c:pt idx="10">
                  <c:v>2250.0</c:v>
                </c:pt>
                <c:pt idx="11">
                  <c:v>2450.0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3881192"/>
        <c:axId val="2110475640"/>
      </c:lineChart>
      <c:dateAx>
        <c:axId val="2113881192"/>
        <c:scaling>
          <c:orientation val="minMax"/>
        </c:scaling>
        <c:delete val="0"/>
        <c:axPos val="b"/>
        <c:numFmt formatCode="[$-409]d\-mmm\-yy;@" sourceLinked="1"/>
        <c:majorTickMark val="out"/>
        <c:minorTickMark val="none"/>
        <c:tickLblPos val="low"/>
        <c:crossAx val="2110475640"/>
        <c:crosses val="autoZero"/>
        <c:auto val="1"/>
        <c:lblOffset val="100"/>
        <c:baseTimeUnit val="months"/>
      </c:dateAx>
      <c:valAx>
        <c:axId val="2110475640"/>
        <c:scaling>
          <c:orientation val="minMax"/>
        </c:scaling>
        <c:delete val="0"/>
        <c:axPos val="l"/>
        <c:majorGridlines/>
        <c:numFmt formatCode="&quot;€&quot;#\ ##0" sourceLinked="1"/>
        <c:majorTickMark val="out"/>
        <c:minorTickMark val="none"/>
        <c:tickLblPos val="nextTo"/>
        <c:crossAx val="2113881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3-YEAR</a:t>
            </a:r>
            <a:r>
              <a:rPr lang="en-US" baseline="0"/>
              <a:t> CASH FLOW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CASH FLOW</c:v>
          </c:tx>
          <c:marker>
            <c:symbol val="none"/>
          </c:marker>
          <c:cat>
            <c:numRef>
              <c:f>'Cash Flow '!$C$8:$AL$8</c:f>
              <c:numCache>
                <c:formatCode>[$-409]d\-mmm\-yy;@</c:formatCode>
                <c:ptCount val="36"/>
                <c:pt idx="0">
                  <c:v>43496.0</c:v>
                </c:pt>
                <c:pt idx="1">
                  <c:v>43524.0</c:v>
                </c:pt>
                <c:pt idx="2">
                  <c:v>43555.0</c:v>
                </c:pt>
                <c:pt idx="3">
                  <c:v>43585.0</c:v>
                </c:pt>
                <c:pt idx="4">
                  <c:v>43616.0</c:v>
                </c:pt>
                <c:pt idx="5">
                  <c:v>43646.0</c:v>
                </c:pt>
                <c:pt idx="6">
                  <c:v>43677.0</c:v>
                </c:pt>
                <c:pt idx="7">
                  <c:v>43708.0</c:v>
                </c:pt>
                <c:pt idx="8">
                  <c:v>43738.0</c:v>
                </c:pt>
                <c:pt idx="9">
                  <c:v>43769.0</c:v>
                </c:pt>
                <c:pt idx="10">
                  <c:v>43799.0</c:v>
                </c:pt>
                <c:pt idx="11">
                  <c:v>43830.0</c:v>
                </c:pt>
                <c:pt idx="12">
                  <c:v>43861.0</c:v>
                </c:pt>
                <c:pt idx="13">
                  <c:v>43890.0</c:v>
                </c:pt>
                <c:pt idx="14">
                  <c:v>43921.0</c:v>
                </c:pt>
                <c:pt idx="15">
                  <c:v>43951.0</c:v>
                </c:pt>
                <c:pt idx="16">
                  <c:v>43982.0</c:v>
                </c:pt>
                <c:pt idx="17">
                  <c:v>44012.0</c:v>
                </c:pt>
                <c:pt idx="18">
                  <c:v>44043.0</c:v>
                </c:pt>
                <c:pt idx="19">
                  <c:v>44074.0</c:v>
                </c:pt>
                <c:pt idx="20">
                  <c:v>44104.0</c:v>
                </c:pt>
                <c:pt idx="21">
                  <c:v>44135.0</c:v>
                </c:pt>
                <c:pt idx="22">
                  <c:v>44165.0</c:v>
                </c:pt>
                <c:pt idx="23">
                  <c:v>44196.0</c:v>
                </c:pt>
                <c:pt idx="24">
                  <c:v>44227.0</c:v>
                </c:pt>
                <c:pt idx="25">
                  <c:v>44255.0</c:v>
                </c:pt>
                <c:pt idx="26">
                  <c:v>44286.0</c:v>
                </c:pt>
                <c:pt idx="27">
                  <c:v>44316.0</c:v>
                </c:pt>
                <c:pt idx="28">
                  <c:v>44347.0</c:v>
                </c:pt>
                <c:pt idx="29">
                  <c:v>44377.0</c:v>
                </c:pt>
                <c:pt idx="30">
                  <c:v>44408.0</c:v>
                </c:pt>
                <c:pt idx="31">
                  <c:v>44439.0</c:v>
                </c:pt>
                <c:pt idx="32">
                  <c:v>44469.0</c:v>
                </c:pt>
                <c:pt idx="33">
                  <c:v>44500.0</c:v>
                </c:pt>
                <c:pt idx="34">
                  <c:v>44530.0</c:v>
                </c:pt>
                <c:pt idx="35">
                  <c:v>44561.0</c:v>
                </c:pt>
              </c:numCache>
            </c:numRef>
          </c:cat>
          <c:val>
            <c:numRef>
              <c:f>'Cash Flow '!$C$42:$N$42</c:f>
              <c:numCache>
                <c:formatCode>"€"#\ ##0</c:formatCode>
                <c:ptCount val="12"/>
                <c:pt idx="0">
                  <c:v>40050.0</c:v>
                </c:pt>
                <c:pt idx="1">
                  <c:v>-2450.0</c:v>
                </c:pt>
                <c:pt idx="2">
                  <c:v>-2950.0</c:v>
                </c:pt>
                <c:pt idx="3">
                  <c:v>-1050.0</c:v>
                </c:pt>
                <c:pt idx="4">
                  <c:v>550.0</c:v>
                </c:pt>
                <c:pt idx="5">
                  <c:v>1050.0</c:v>
                </c:pt>
                <c:pt idx="6">
                  <c:v>1550.0</c:v>
                </c:pt>
                <c:pt idx="7">
                  <c:v>1750.0</c:v>
                </c:pt>
                <c:pt idx="8">
                  <c:v>1550.0</c:v>
                </c:pt>
                <c:pt idx="9">
                  <c:v>2450.0</c:v>
                </c:pt>
                <c:pt idx="10">
                  <c:v>2250.0</c:v>
                </c:pt>
                <c:pt idx="11">
                  <c:v>2450.0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519480"/>
        <c:axId val="2110095784"/>
      </c:lineChart>
      <c:dateAx>
        <c:axId val="2110519480"/>
        <c:scaling>
          <c:orientation val="minMax"/>
        </c:scaling>
        <c:delete val="0"/>
        <c:axPos val="b"/>
        <c:numFmt formatCode="[$-409]d\-mmm\-yy;@" sourceLinked="1"/>
        <c:majorTickMark val="none"/>
        <c:minorTickMark val="none"/>
        <c:tickLblPos val="low"/>
        <c:crossAx val="2110095784"/>
        <c:crosses val="autoZero"/>
        <c:auto val="1"/>
        <c:lblOffset val="100"/>
        <c:baseTimeUnit val="months"/>
      </c:dateAx>
      <c:valAx>
        <c:axId val="211009578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&quot;€&quot;#\ ##0" sourceLinked="1"/>
        <c:majorTickMark val="none"/>
        <c:minorTickMark val="none"/>
        <c:tickLblPos val="nextTo"/>
        <c:crossAx val="2110519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273050</xdr:colOff>
      <xdr:row>15</xdr:row>
      <xdr:rowOff>25400</xdr:rowOff>
    </xdr:from>
    <xdr:to>
      <xdr:col>49</xdr:col>
      <xdr:colOff>889000</xdr:colOff>
      <xdr:row>40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127000</xdr:colOff>
      <xdr:row>41</xdr:row>
      <xdr:rowOff>25400</xdr:rowOff>
    </xdr:from>
    <xdr:to>
      <xdr:col>50</xdr:col>
      <xdr:colOff>742950</xdr:colOff>
      <xdr:row>66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ikaukinen/Documents/Calmighty/Cash%20Flow/TEKES%20cash%20flow_20140630_T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ikaukinen/Library/Application%20Support/Microsoft/Office/Office%202011%20AutoRecovery/Cash%20Flow%20Board_20170112_T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ikaukinen/Documents/Papula/Cash%20flow%20Sportacam%2020160907_T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ctuals vs Budget"/>
      <sheetName val="Twelve Month Cash Flow"/>
      <sheetName val="Monthly Cash Flow"/>
      <sheetName val="Twelve Month Cash Flow TEKES"/>
      <sheetName val="Tosite-erittely"/>
      <sheetName val="User Acquisition"/>
      <sheetName val="Sheet1"/>
      <sheetName val="Työaikaseuranta"/>
      <sheetName val="Distribution Channels"/>
      <sheetName val="Income calculation"/>
      <sheetName val="Ownership"/>
      <sheetName val="Seed Round"/>
      <sheetName val="Round 1"/>
      <sheetName val="Round 2"/>
      <sheetName val="Round 3"/>
      <sheetName val="Sheet4"/>
    </sheetNames>
    <sheetDataSet>
      <sheetData sheetId="0"/>
      <sheetData sheetId="1"/>
      <sheetData sheetId="2">
        <row r="1">
          <cell r="P1">
            <v>41334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 1,5 MEUR"/>
      <sheetName val="Cash Flow 750k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portacam"/>
      <sheetName val="Cash Flow"/>
      <sheetName val="Detailed Costs"/>
      <sheetName val="T&amp;K III"/>
      <sheetName val="T&amp;K II"/>
      <sheetName val="Lähtevät laskut"/>
      <sheetName val="Growth"/>
      <sheetName val="Clubs and Medias"/>
      <sheetName val="Overheads"/>
      <sheetName val="Marketing costs"/>
      <sheetName val="Cost Breakdown"/>
      <sheetName val="Salaries"/>
      <sheetName val="CapTable Simplified"/>
      <sheetName val="Share numbers"/>
      <sheetName val="CapTable"/>
      <sheetName val="Kululaskut"/>
      <sheetName val="T&amp;K"/>
      <sheetName val="User Acquisition"/>
      <sheetName val="Round 2 calculations"/>
      <sheetName val="Tosite-erittely K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5"/>
  <sheetViews>
    <sheetView tabSelected="1" workbookViewId="0">
      <pane xSplit="2" ySplit="8" topLeftCell="AL9" activePane="bottomRight" state="frozen"/>
      <selection activeCell="M35" sqref="M35"/>
      <selection pane="topRight" activeCell="M35" sqref="M35"/>
      <selection pane="bottomLeft" activeCell="M35" sqref="M35"/>
      <selection pane="bottomRight" activeCell="AS13" sqref="AS13"/>
    </sheetView>
  </sheetViews>
  <sheetFormatPr baseColWidth="10" defaultColWidth="12.5" defaultRowHeight="12" outlineLevelRow="1" outlineLevelCol="1" x14ac:dyDescent="0"/>
  <cols>
    <col min="1" max="1" width="14.6640625" style="106" customWidth="1"/>
    <col min="2" max="2" width="36.6640625" style="95" customWidth="1"/>
    <col min="3" max="3" width="16.83203125" style="95" customWidth="1" outlineLevel="1"/>
    <col min="4" max="4" width="20.1640625" style="95" customWidth="1" outlineLevel="1"/>
    <col min="5" max="6" width="19" style="95" customWidth="1" outlineLevel="1"/>
    <col min="7" max="38" width="12.6640625" style="95" customWidth="1" outlineLevel="1"/>
    <col min="39" max="42" width="11" style="95" customWidth="1"/>
    <col min="43" max="43" width="12.5" style="6"/>
    <col min="44" max="44" width="17" style="6" bestFit="1" customWidth="1"/>
    <col min="45" max="16384" width="12.5" style="6"/>
  </cols>
  <sheetData>
    <row r="1" spans="1:52" outlineLevel="1">
      <c r="B1" s="106" t="s">
        <v>24</v>
      </c>
      <c r="C1" s="107" t="s">
        <v>33</v>
      </c>
      <c r="D1" s="107" t="s">
        <v>33</v>
      </c>
      <c r="E1" s="107" t="s">
        <v>33</v>
      </c>
      <c r="F1" s="107" t="s">
        <v>33</v>
      </c>
      <c r="G1" s="107" t="s">
        <v>33</v>
      </c>
      <c r="H1" s="107" t="s">
        <v>33</v>
      </c>
      <c r="I1" s="107" t="s">
        <v>33</v>
      </c>
      <c r="J1" s="107" t="s">
        <v>33</v>
      </c>
      <c r="K1" s="107" t="s">
        <v>33</v>
      </c>
      <c r="L1" s="107" t="s">
        <v>33</v>
      </c>
      <c r="M1" s="107" t="s">
        <v>33</v>
      </c>
      <c r="N1" s="107" t="s">
        <v>33</v>
      </c>
      <c r="O1" s="107" t="s">
        <v>33</v>
      </c>
      <c r="P1" s="107" t="s">
        <v>33</v>
      </c>
      <c r="Q1" s="107" t="s">
        <v>33</v>
      </c>
      <c r="R1" s="107" t="s">
        <v>33</v>
      </c>
      <c r="S1" s="107" t="s">
        <v>33</v>
      </c>
      <c r="T1" s="107" t="s">
        <v>33</v>
      </c>
      <c r="U1" s="107" t="s">
        <v>33</v>
      </c>
      <c r="V1" s="107" t="s">
        <v>33</v>
      </c>
      <c r="W1" s="107" t="s">
        <v>33</v>
      </c>
      <c r="X1" s="107" t="s">
        <v>33</v>
      </c>
      <c r="Y1" s="107" t="s">
        <v>33</v>
      </c>
      <c r="Z1" s="107" t="s">
        <v>33</v>
      </c>
      <c r="AA1" s="107" t="s">
        <v>33</v>
      </c>
      <c r="AB1" s="107" t="s">
        <v>33</v>
      </c>
      <c r="AC1" s="107" t="s">
        <v>33</v>
      </c>
      <c r="AD1" s="107" t="s">
        <v>33</v>
      </c>
      <c r="AE1" s="107" t="s">
        <v>33</v>
      </c>
      <c r="AF1" s="107" t="s">
        <v>33</v>
      </c>
      <c r="AG1" s="107" t="s">
        <v>33</v>
      </c>
      <c r="AH1" s="107" t="s">
        <v>33</v>
      </c>
      <c r="AI1" s="107" t="s">
        <v>33</v>
      </c>
      <c r="AJ1" s="107" t="s">
        <v>33</v>
      </c>
      <c r="AK1" s="107" t="s">
        <v>33</v>
      </c>
      <c r="AL1" s="107" t="s">
        <v>33</v>
      </c>
    </row>
    <row r="2" spans="1:52" outlineLevel="1">
      <c r="A2" s="106" t="s">
        <v>34</v>
      </c>
      <c r="B2" s="112">
        <v>1000</v>
      </c>
      <c r="C2" s="111">
        <v>0</v>
      </c>
      <c r="D2" s="111">
        <v>2</v>
      </c>
      <c r="E2" s="111">
        <v>2</v>
      </c>
      <c r="F2" s="111">
        <v>3</v>
      </c>
      <c r="G2" s="111">
        <v>3</v>
      </c>
      <c r="H2" s="111">
        <v>3</v>
      </c>
      <c r="I2" s="111">
        <v>4</v>
      </c>
      <c r="J2" s="111">
        <v>4</v>
      </c>
      <c r="K2" s="111">
        <v>4</v>
      </c>
      <c r="L2" s="111">
        <v>5</v>
      </c>
      <c r="M2" s="111">
        <v>5</v>
      </c>
      <c r="N2" s="111">
        <v>5</v>
      </c>
      <c r="O2" s="111">
        <v>6</v>
      </c>
      <c r="P2" s="111">
        <v>6</v>
      </c>
      <c r="Q2" s="111">
        <v>6</v>
      </c>
      <c r="R2" s="111">
        <v>7</v>
      </c>
      <c r="S2" s="111">
        <v>7</v>
      </c>
      <c r="T2" s="111">
        <v>7</v>
      </c>
      <c r="U2" s="111">
        <v>8</v>
      </c>
      <c r="V2" s="111">
        <v>8</v>
      </c>
      <c r="W2" s="111">
        <v>8</v>
      </c>
      <c r="X2" s="111">
        <v>9</v>
      </c>
      <c r="Y2" s="111">
        <v>9</v>
      </c>
      <c r="Z2" s="111">
        <v>9</v>
      </c>
      <c r="AA2" s="111">
        <v>10</v>
      </c>
      <c r="AB2" s="111">
        <v>10</v>
      </c>
      <c r="AC2" s="111">
        <v>10</v>
      </c>
      <c r="AD2" s="111">
        <v>10</v>
      </c>
      <c r="AE2" s="111">
        <v>10</v>
      </c>
      <c r="AF2" s="111">
        <v>10</v>
      </c>
      <c r="AG2" s="111">
        <v>10</v>
      </c>
      <c r="AH2" s="111">
        <v>10</v>
      </c>
      <c r="AI2" s="111">
        <v>10</v>
      </c>
      <c r="AJ2" s="111">
        <v>10</v>
      </c>
      <c r="AK2" s="111">
        <v>10</v>
      </c>
      <c r="AL2" s="111">
        <v>10</v>
      </c>
    </row>
    <row r="3" spans="1:52" outlineLevel="1">
      <c r="A3" s="106" t="s">
        <v>35</v>
      </c>
      <c r="B3" s="111">
        <v>1000</v>
      </c>
      <c r="C3" s="111">
        <v>0</v>
      </c>
      <c r="D3" s="111">
        <v>0</v>
      </c>
      <c r="E3" s="111">
        <v>0</v>
      </c>
      <c r="F3" s="111">
        <v>1</v>
      </c>
      <c r="G3" s="111">
        <v>1</v>
      </c>
      <c r="H3" s="111">
        <v>1</v>
      </c>
      <c r="I3" s="111">
        <v>1</v>
      </c>
      <c r="J3" s="111">
        <v>1</v>
      </c>
      <c r="K3" s="111">
        <v>1</v>
      </c>
      <c r="L3" s="111">
        <v>1</v>
      </c>
      <c r="M3" s="111">
        <v>1</v>
      </c>
      <c r="N3" s="111">
        <v>1</v>
      </c>
      <c r="O3" s="111">
        <v>1</v>
      </c>
      <c r="P3" s="111">
        <v>1</v>
      </c>
      <c r="Q3" s="111">
        <v>1</v>
      </c>
      <c r="R3" s="111">
        <v>1</v>
      </c>
      <c r="S3" s="111">
        <v>1</v>
      </c>
      <c r="T3" s="111">
        <v>1</v>
      </c>
      <c r="U3" s="111">
        <v>1</v>
      </c>
      <c r="V3" s="111">
        <v>1</v>
      </c>
      <c r="W3" s="111">
        <v>1</v>
      </c>
      <c r="X3" s="111">
        <v>1</v>
      </c>
      <c r="Y3" s="111">
        <v>1</v>
      </c>
      <c r="Z3" s="111">
        <v>1</v>
      </c>
      <c r="AA3" s="111">
        <v>1</v>
      </c>
      <c r="AB3" s="111">
        <v>1</v>
      </c>
      <c r="AC3" s="111">
        <v>1</v>
      </c>
      <c r="AD3" s="111">
        <v>1</v>
      </c>
      <c r="AE3" s="111">
        <v>1</v>
      </c>
      <c r="AF3" s="111">
        <v>1</v>
      </c>
      <c r="AG3" s="111">
        <v>1</v>
      </c>
      <c r="AH3" s="111">
        <v>1</v>
      </c>
      <c r="AI3" s="111">
        <v>1</v>
      </c>
      <c r="AJ3" s="111">
        <v>1</v>
      </c>
      <c r="AK3" s="111">
        <v>1</v>
      </c>
      <c r="AL3" s="111">
        <v>1</v>
      </c>
    </row>
    <row r="4" spans="1:52" outlineLevel="1">
      <c r="A4" s="106" t="s">
        <v>36</v>
      </c>
      <c r="B4" s="111">
        <v>3000</v>
      </c>
      <c r="C4" s="111">
        <v>0</v>
      </c>
      <c r="D4" s="111">
        <v>1</v>
      </c>
      <c r="E4" s="111">
        <v>1</v>
      </c>
      <c r="F4" s="111">
        <v>1</v>
      </c>
      <c r="G4" s="111">
        <v>2</v>
      </c>
      <c r="H4" s="111">
        <v>2</v>
      </c>
      <c r="I4" s="111">
        <v>2</v>
      </c>
      <c r="J4" s="111">
        <v>2</v>
      </c>
      <c r="K4" s="111">
        <v>2</v>
      </c>
      <c r="L4" s="111">
        <v>2</v>
      </c>
      <c r="M4" s="111">
        <v>2</v>
      </c>
      <c r="N4" s="111">
        <v>2</v>
      </c>
      <c r="O4" s="111">
        <v>2</v>
      </c>
      <c r="P4" s="111">
        <v>2</v>
      </c>
      <c r="Q4" s="111">
        <v>2</v>
      </c>
      <c r="R4" s="111">
        <v>2</v>
      </c>
      <c r="S4" s="111">
        <v>2</v>
      </c>
      <c r="T4" s="111">
        <v>2</v>
      </c>
      <c r="U4" s="111">
        <v>2</v>
      </c>
      <c r="V4" s="111">
        <v>2</v>
      </c>
      <c r="W4" s="111">
        <v>2</v>
      </c>
      <c r="X4" s="111">
        <v>2</v>
      </c>
      <c r="Y4" s="111">
        <v>2</v>
      </c>
      <c r="Z4" s="111">
        <v>2</v>
      </c>
      <c r="AA4" s="111">
        <v>2</v>
      </c>
      <c r="AB4" s="111">
        <v>2</v>
      </c>
      <c r="AC4" s="111">
        <v>2</v>
      </c>
      <c r="AD4" s="111">
        <v>2</v>
      </c>
      <c r="AE4" s="111">
        <v>2</v>
      </c>
      <c r="AF4" s="111">
        <v>2</v>
      </c>
      <c r="AG4" s="111">
        <v>2</v>
      </c>
      <c r="AH4" s="111">
        <v>2</v>
      </c>
      <c r="AI4" s="111">
        <v>2</v>
      </c>
      <c r="AJ4" s="111">
        <v>2</v>
      </c>
      <c r="AK4" s="111">
        <v>2</v>
      </c>
      <c r="AL4" s="111">
        <v>2</v>
      </c>
    </row>
    <row r="5" spans="1:52" outlineLevel="1">
      <c r="D5" s="110"/>
    </row>
    <row r="6" spans="1:52" outlineLevel="1">
      <c r="D6" s="110"/>
    </row>
    <row r="7" spans="1:52" outlineLevel="1">
      <c r="D7" s="110"/>
    </row>
    <row r="8" spans="1:52" ht="13" thickBot="1">
      <c r="A8" s="1" t="s">
        <v>32</v>
      </c>
      <c r="B8" s="2"/>
      <c r="C8" s="3">
        <v>43496</v>
      </c>
      <c r="D8" s="3">
        <v>43524</v>
      </c>
      <c r="E8" s="3">
        <f t="shared" ref="E8:Q8" si="0">EOMONTH(D8,1)</f>
        <v>43555</v>
      </c>
      <c r="F8" s="3">
        <f t="shared" si="0"/>
        <v>43585</v>
      </c>
      <c r="G8" s="3">
        <f t="shared" si="0"/>
        <v>43616</v>
      </c>
      <c r="H8" s="3">
        <f t="shared" si="0"/>
        <v>43646</v>
      </c>
      <c r="I8" s="3">
        <f t="shared" si="0"/>
        <v>43677</v>
      </c>
      <c r="J8" s="3">
        <f t="shared" si="0"/>
        <v>43708</v>
      </c>
      <c r="K8" s="3">
        <f t="shared" si="0"/>
        <v>43738</v>
      </c>
      <c r="L8" s="3">
        <f t="shared" si="0"/>
        <v>43769</v>
      </c>
      <c r="M8" s="3">
        <f t="shared" si="0"/>
        <v>43799</v>
      </c>
      <c r="N8" s="3">
        <f t="shared" si="0"/>
        <v>43830</v>
      </c>
      <c r="O8" s="3">
        <f t="shared" si="0"/>
        <v>43861</v>
      </c>
      <c r="P8" s="3">
        <f t="shared" si="0"/>
        <v>43890</v>
      </c>
      <c r="Q8" s="3">
        <f t="shared" si="0"/>
        <v>43921</v>
      </c>
      <c r="R8" s="3">
        <f t="shared" ref="R8" si="1">EOMONTH(Q8,1)</f>
        <v>43951</v>
      </c>
      <c r="S8" s="3">
        <f t="shared" ref="S8" si="2">EOMONTH(R8,1)</f>
        <v>43982</v>
      </c>
      <c r="T8" s="3">
        <f t="shared" ref="T8" si="3">EOMONTH(S8,1)</f>
        <v>44012</v>
      </c>
      <c r="U8" s="3">
        <f t="shared" ref="U8" si="4">EOMONTH(T8,1)</f>
        <v>44043</v>
      </c>
      <c r="V8" s="3">
        <f t="shared" ref="V8" si="5">EOMONTH(U8,1)</f>
        <v>44074</v>
      </c>
      <c r="W8" s="3">
        <f t="shared" ref="W8" si="6">EOMONTH(V8,1)</f>
        <v>44104</v>
      </c>
      <c r="X8" s="3">
        <f t="shared" ref="X8" si="7">EOMONTH(W8,1)</f>
        <v>44135</v>
      </c>
      <c r="Y8" s="3">
        <f t="shared" ref="Y8" si="8">EOMONTH(X8,1)</f>
        <v>44165</v>
      </c>
      <c r="Z8" s="3">
        <f t="shared" ref="Z8" si="9">EOMONTH(Y8,1)</f>
        <v>44196</v>
      </c>
      <c r="AA8" s="3">
        <f t="shared" ref="AA8" si="10">EOMONTH(Z8,1)</f>
        <v>44227</v>
      </c>
      <c r="AB8" s="3">
        <f t="shared" ref="AB8" si="11">EOMONTH(AA8,1)</f>
        <v>44255</v>
      </c>
      <c r="AC8" s="3">
        <f t="shared" ref="AC8" si="12">EOMONTH(AB8,1)</f>
        <v>44286</v>
      </c>
      <c r="AD8" s="3">
        <f t="shared" ref="AD8" si="13">EOMONTH(AC8,1)</f>
        <v>44316</v>
      </c>
      <c r="AE8" s="3">
        <f t="shared" ref="AE8" si="14">EOMONTH(AD8,1)</f>
        <v>44347</v>
      </c>
      <c r="AF8" s="3">
        <f t="shared" ref="AF8" si="15">EOMONTH(AE8,1)</f>
        <v>44377</v>
      </c>
      <c r="AG8" s="3">
        <f t="shared" ref="AG8" si="16">EOMONTH(AF8,1)</f>
        <v>44408</v>
      </c>
      <c r="AH8" s="3">
        <f t="shared" ref="AH8" si="17">EOMONTH(AG8,1)</f>
        <v>44439</v>
      </c>
      <c r="AI8" s="3">
        <f t="shared" ref="AI8" si="18">EOMONTH(AH8,1)</f>
        <v>44469</v>
      </c>
      <c r="AJ8" s="3">
        <f t="shared" ref="AJ8" si="19">EOMONTH(AI8,1)</f>
        <v>44500</v>
      </c>
      <c r="AK8" s="3">
        <f t="shared" ref="AK8" si="20">EOMONTH(AJ8,1)</f>
        <v>44530</v>
      </c>
      <c r="AL8" s="3">
        <f t="shared" ref="AL8" si="21">EOMONTH(AK8,1)</f>
        <v>44561</v>
      </c>
      <c r="AM8" s="4">
        <v>2019</v>
      </c>
      <c r="AN8" s="5">
        <f>AM8+1</f>
        <v>2020</v>
      </c>
      <c r="AO8" s="5">
        <v>2021</v>
      </c>
      <c r="AP8" s="5" t="s">
        <v>16</v>
      </c>
      <c r="AR8" s="135" t="s">
        <v>26</v>
      </c>
      <c r="AS8" s="135"/>
      <c r="AT8" s="135"/>
      <c r="AU8" s="135"/>
    </row>
    <row r="9" spans="1:52" ht="15" customHeight="1">
      <c r="A9" s="7" t="s">
        <v>0</v>
      </c>
      <c r="B9" s="8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/>
      <c r="AN9" s="113"/>
      <c r="AO9" s="11"/>
      <c r="AP9" s="11"/>
      <c r="AR9" s="127" t="s">
        <v>28</v>
      </c>
      <c r="AS9" s="6">
        <v>1</v>
      </c>
      <c r="AT9" s="131" t="s">
        <v>7</v>
      </c>
      <c r="AU9" s="128">
        <v>-0.3</v>
      </c>
      <c r="AV9" s="136" t="s">
        <v>31</v>
      </c>
      <c r="AW9" s="136"/>
      <c r="AX9" s="136"/>
      <c r="AY9" s="136"/>
      <c r="AZ9" s="136"/>
    </row>
    <row r="10" spans="1:52" s="17" customFormat="1" ht="15">
      <c r="A10" s="12"/>
      <c r="B10" s="13" t="s">
        <v>1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5"/>
      <c r="AN10" s="14"/>
      <c r="AO10" s="16"/>
      <c r="AP10" s="16"/>
      <c r="AR10" s="129" t="s">
        <v>30</v>
      </c>
      <c r="AS10" s="17">
        <v>2</v>
      </c>
      <c r="AT10" s="132" t="s">
        <v>7</v>
      </c>
      <c r="AU10" s="130">
        <v>0</v>
      </c>
      <c r="AV10" s="136"/>
      <c r="AW10" s="136"/>
      <c r="AX10" s="136"/>
      <c r="AY10" s="136"/>
      <c r="AZ10" s="136"/>
    </row>
    <row r="11" spans="1:52">
      <c r="A11" s="18"/>
      <c r="B11" s="19" t="s">
        <v>2</v>
      </c>
      <c r="C11" s="20">
        <v>0</v>
      </c>
      <c r="D11" s="20">
        <f t="shared" ref="D11:Q11" si="22">C13</f>
        <v>40050</v>
      </c>
      <c r="E11" s="20">
        <f t="shared" si="22"/>
        <v>37600</v>
      </c>
      <c r="F11" s="20">
        <f t="shared" si="22"/>
        <v>34650</v>
      </c>
      <c r="G11" s="20">
        <f t="shared" si="22"/>
        <v>33600</v>
      </c>
      <c r="H11" s="20">
        <f t="shared" si="22"/>
        <v>34150</v>
      </c>
      <c r="I11" s="20">
        <f t="shared" si="22"/>
        <v>35200</v>
      </c>
      <c r="J11" s="20">
        <f t="shared" si="22"/>
        <v>36750</v>
      </c>
      <c r="K11" s="20">
        <f t="shared" si="22"/>
        <v>38500</v>
      </c>
      <c r="L11" s="20">
        <f t="shared" si="22"/>
        <v>40050</v>
      </c>
      <c r="M11" s="20">
        <f t="shared" si="22"/>
        <v>42500</v>
      </c>
      <c r="N11" s="20">
        <f t="shared" si="22"/>
        <v>44750</v>
      </c>
      <c r="O11" s="20">
        <f t="shared" si="22"/>
        <v>47200</v>
      </c>
      <c r="P11" s="20">
        <f t="shared" si="22"/>
        <v>47500</v>
      </c>
      <c r="Q11" s="20">
        <f t="shared" si="22"/>
        <v>48000</v>
      </c>
      <c r="R11" s="20">
        <f t="shared" ref="R11" si="23">Q13</f>
        <v>48300</v>
      </c>
      <c r="S11" s="20">
        <f t="shared" ref="S11" si="24">R13</f>
        <v>49500</v>
      </c>
      <c r="T11" s="20">
        <f t="shared" ref="T11" si="25">S13</f>
        <v>50500</v>
      </c>
      <c r="U11" s="20">
        <f t="shared" ref="U11" si="26">T13</f>
        <v>51700</v>
      </c>
      <c r="V11" s="20">
        <f t="shared" ref="V11" si="27">U13</f>
        <v>53400</v>
      </c>
      <c r="W11" s="20">
        <f t="shared" ref="W11" si="28">V13</f>
        <v>55300</v>
      </c>
      <c r="X11" s="20">
        <f t="shared" ref="X11" si="29">W13</f>
        <v>57000</v>
      </c>
      <c r="Y11" s="20">
        <f t="shared" ref="Y11" si="30">X13</f>
        <v>59600</v>
      </c>
      <c r="Z11" s="20">
        <f t="shared" ref="Z11" si="31">Y13</f>
        <v>62000</v>
      </c>
      <c r="AA11" s="20">
        <f t="shared" ref="AA11" si="32">Z13</f>
        <v>64600</v>
      </c>
      <c r="AB11" s="20">
        <f t="shared" ref="AB11" si="33">AA13</f>
        <v>66400</v>
      </c>
      <c r="AC11" s="20">
        <f t="shared" ref="AC11" si="34">AB13</f>
        <v>68400</v>
      </c>
      <c r="AD11" s="20">
        <f t="shared" ref="AD11" si="35">AC13</f>
        <v>70200</v>
      </c>
      <c r="AE11" s="20">
        <f t="shared" ref="AE11" si="36">AD13</f>
        <v>72200</v>
      </c>
      <c r="AF11" s="20">
        <f t="shared" ref="AF11" si="37">AE13</f>
        <v>74000</v>
      </c>
      <c r="AG11" s="20">
        <f t="shared" ref="AG11" si="38">AF13</f>
        <v>76000</v>
      </c>
      <c r="AH11" s="20">
        <f t="shared" ref="AH11" si="39">AG13</f>
        <v>77800</v>
      </c>
      <c r="AI11" s="20">
        <f t="shared" ref="AI11" si="40">AH13</f>
        <v>79800</v>
      </c>
      <c r="AJ11" s="20">
        <f t="shared" ref="AJ11" si="41">AI13</f>
        <v>81600</v>
      </c>
      <c r="AK11" s="20">
        <f t="shared" ref="AK11" si="42">AJ13</f>
        <v>83600</v>
      </c>
      <c r="AL11" s="20">
        <f t="shared" ref="AL11" si="43">AK13</f>
        <v>85400</v>
      </c>
      <c r="AM11" s="21"/>
      <c r="AN11" s="114"/>
      <c r="AO11" s="22"/>
      <c r="AP11" s="22"/>
      <c r="AR11" s="127" t="s">
        <v>29</v>
      </c>
      <c r="AS11" s="6">
        <v>3</v>
      </c>
      <c r="AT11" s="131" t="s">
        <v>7</v>
      </c>
      <c r="AU11" s="128">
        <v>0.2</v>
      </c>
      <c r="AV11" s="136"/>
      <c r="AW11" s="136"/>
      <c r="AX11" s="136"/>
      <c r="AY11" s="136"/>
      <c r="AZ11" s="136"/>
    </row>
    <row r="12" spans="1:52">
      <c r="A12" s="23"/>
      <c r="B12" s="24" t="s">
        <v>3</v>
      </c>
      <c r="C12" s="25">
        <f t="shared" ref="C12:Q12" si="44">C11+C23</f>
        <v>45000</v>
      </c>
      <c r="D12" s="25">
        <f t="shared" si="44"/>
        <v>43550</v>
      </c>
      <c r="E12" s="25">
        <f t="shared" si="44"/>
        <v>41100</v>
      </c>
      <c r="F12" s="25">
        <f t="shared" si="44"/>
        <v>39550</v>
      </c>
      <c r="G12" s="25">
        <f t="shared" si="44"/>
        <v>40600</v>
      </c>
      <c r="H12" s="25">
        <f t="shared" si="44"/>
        <v>41150</v>
      </c>
      <c r="I12" s="25">
        <f t="shared" si="44"/>
        <v>42900</v>
      </c>
      <c r="J12" s="25">
        <f t="shared" si="44"/>
        <v>44450</v>
      </c>
      <c r="K12" s="25">
        <f t="shared" si="44"/>
        <v>46200</v>
      </c>
      <c r="L12" s="25">
        <f t="shared" si="44"/>
        <v>48450</v>
      </c>
      <c r="M12" s="25">
        <f t="shared" si="44"/>
        <v>50900</v>
      </c>
      <c r="N12" s="25">
        <f t="shared" si="44"/>
        <v>53150</v>
      </c>
      <c r="O12" s="25">
        <f t="shared" si="44"/>
        <v>56300</v>
      </c>
      <c r="P12" s="25">
        <f t="shared" si="44"/>
        <v>56600</v>
      </c>
      <c r="Q12" s="25">
        <f t="shared" si="44"/>
        <v>57100</v>
      </c>
      <c r="R12" s="25">
        <f t="shared" ref="R12:AL12" si="45">R11+R23</f>
        <v>58100</v>
      </c>
      <c r="S12" s="25">
        <f t="shared" si="45"/>
        <v>59300</v>
      </c>
      <c r="T12" s="25">
        <f t="shared" si="45"/>
        <v>60300</v>
      </c>
      <c r="U12" s="25">
        <f t="shared" si="45"/>
        <v>62200</v>
      </c>
      <c r="V12" s="25">
        <f t="shared" si="45"/>
        <v>63900</v>
      </c>
      <c r="W12" s="25">
        <f t="shared" si="45"/>
        <v>65800</v>
      </c>
      <c r="X12" s="25">
        <f t="shared" si="45"/>
        <v>68200</v>
      </c>
      <c r="Y12" s="25">
        <f t="shared" si="45"/>
        <v>70800</v>
      </c>
      <c r="Z12" s="25">
        <f t="shared" si="45"/>
        <v>73200</v>
      </c>
      <c r="AA12" s="25">
        <f t="shared" si="45"/>
        <v>76500</v>
      </c>
      <c r="AB12" s="25">
        <f t="shared" si="45"/>
        <v>78300</v>
      </c>
      <c r="AC12" s="25">
        <f t="shared" si="45"/>
        <v>80300</v>
      </c>
      <c r="AD12" s="25">
        <f t="shared" si="45"/>
        <v>82100</v>
      </c>
      <c r="AE12" s="25">
        <f t="shared" si="45"/>
        <v>84100</v>
      </c>
      <c r="AF12" s="25">
        <f t="shared" si="45"/>
        <v>85900</v>
      </c>
      <c r="AG12" s="25">
        <f t="shared" si="45"/>
        <v>87900</v>
      </c>
      <c r="AH12" s="25">
        <f t="shared" si="45"/>
        <v>89700</v>
      </c>
      <c r="AI12" s="25">
        <f t="shared" si="45"/>
        <v>91700</v>
      </c>
      <c r="AJ12" s="25">
        <f t="shared" si="45"/>
        <v>93500</v>
      </c>
      <c r="AK12" s="25">
        <f t="shared" si="45"/>
        <v>95500</v>
      </c>
      <c r="AL12" s="25">
        <f t="shared" si="45"/>
        <v>97300</v>
      </c>
      <c r="AM12" s="26"/>
      <c r="AN12" s="115"/>
      <c r="AO12" s="27"/>
      <c r="AP12" s="27"/>
    </row>
    <row r="13" spans="1:52">
      <c r="A13" s="28"/>
      <c r="B13" s="29" t="s">
        <v>4</v>
      </c>
      <c r="C13" s="30">
        <f t="shared" ref="C13:AL13" si="46">C12-C40</f>
        <v>40050</v>
      </c>
      <c r="D13" s="30">
        <f t="shared" si="46"/>
        <v>37600</v>
      </c>
      <c r="E13" s="30">
        <f t="shared" si="46"/>
        <v>34650</v>
      </c>
      <c r="F13" s="30">
        <f t="shared" si="46"/>
        <v>33600</v>
      </c>
      <c r="G13" s="30">
        <f t="shared" si="46"/>
        <v>34150</v>
      </c>
      <c r="H13" s="30">
        <f t="shared" si="46"/>
        <v>35200</v>
      </c>
      <c r="I13" s="30">
        <f t="shared" si="46"/>
        <v>36750</v>
      </c>
      <c r="J13" s="30">
        <f t="shared" si="46"/>
        <v>38500</v>
      </c>
      <c r="K13" s="30">
        <f t="shared" si="46"/>
        <v>40050</v>
      </c>
      <c r="L13" s="30">
        <f t="shared" si="46"/>
        <v>42500</v>
      </c>
      <c r="M13" s="30">
        <f t="shared" si="46"/>
        <v>44750</v>
      </c>
      <c r="N13" s="30">
        <f t="shared" si="46"/>
        <v>47200</v>
      </c>
      <c r="O13" s="30">
        <f t="shared" si="46"/>
        <v>47500</v>
      </c>
      <c r="P13" s="30">
        <f t="shared" si="46"/>
        <v>48000</v>
      </c>
      <c r="Q13" s="30">
        <f t="shared" si="46"/>
        <v>48300</v>
      </c>
      <c r="R13" s="30">
        <f t="shared" si="46"/>
        <v>49500</v>
      </c>
      <c r="S13" s="30">
        <f t="shared" si="46"/>
        <v>50500</v>
      </c>
      <c r="T13" s="30">
        <f t="shared" si="46"/>
        <v>51700</v>
      </c>
      <c r="U13" s="30">
        <f t="shared" si="46"/>
        <v>53400</v>
      </c>
      <c r="V13" s="30">
        <f t="shared" si="46"/>
        <v>55300</v>
      </c>
      <c r="W13" s="30">
        <f t="shared" si="46"/>
        <v>57000</v>
      </c>
      <c r="X13" s="30">
        <f t="shared" si="46"/>
        <v>59600</v>
      </c>
      <c r="Y13" s="30">
        <f t="shared" si="46"/>
        <v>62000</v>
      </c>
      <c r="Z13" s="30">
        <f t="shared" si="46"/>
        <v>64600</v>
      </c>
      <c r="AA13" s="30">
        <f t="shared" si="46"/>
        <v>66400</v>
      </c>
      <c r="AB13" s="30">
        <f t="shared" si="46"/>
        <v>68400</v>
      </c>
      <c r="AC13" s="30">
        <f t="shared" si="46"/>
        <v>70200</v>
      </c>
      <c r="AD13" s="30">
        <f t="shared" si="46"/>
        <v>72200</v>
      </c>
      <c r="AE13" s="30">
        <f t="shared" si="46"/>
        <v>74000</v>
      </c>
      <c r="AF13" s="30">
        <f t="shared" si="46"/>
        <v>76000</v>
      </c>
      <c r="AG13" s="30">
        <f t="shared" si="46"/>
        <v>77800</v>
      </c>
      <c r="AH13" s="30">
        <f t="shared" si="46"/>
        <v>79800</v>
      </c>
      <c r="AI13" s="30">
        <f t="shared" si="46"/>
        <v>81600</v>
      </c>
      <c r="AJ13" s="30">
        <f t="shared" si="46"/>
        <v>83600</v>
      </c>
      <c r="AK13" s="30">
        <f t="shared" si="46"/>
        <v>85400</v>
      </c>
      <c r="AL13" s="30">
        <f t="shared" si="46"/>
        <v>87400</v>
      </c>
      <c r="AM13" s="21"/>
      <c r="AN13" s="114"/>
      <c r="AO13" s="22"/>
      <c r="AP13" s="22"/>
      <c r="AR13" s="127" t="s">
        <v>27</v>
      </c>
      <c r="AS13" s="134">
        <v>1</v>
      </c>
    </row>
    <row r="14" spans="1:52">
      <c r="A14" s="31"/>
      <c r="B14" s="31" t="s">
        <v>5</v>
      </c>
      <c r="C14" s="25">
        <f t="shared" ref="C14:AL14" si="47">C23-C40</f>
        <v>40050</v>
      </c>
      <c r="D14" s="32">
        <f t="shared" si="47"/>
        <v>-2450</v>
      </c>
      <c r="E14" s="32">
        <f t="shared" si="47"/>
        <v>-2950</v>
      </c>
      <c r="F14" s="32">
        <f t="shared" si="47"/>
        <v>-1050</v>
      </c>
      <c r="G14" s="32">
        <f t="shared" si="47"/>
        <v>550</v>
      </c>
      <c r="H14" s="32">
        <f t="shared" si="47"/>
        <v>1050</v>
      </c>
      <c r="I14" s="32">
        <f t="shared" si="47"/>
        <v>1550</v>
      </c>
      <c r="J14" s="32">
        <f t="shared" si="47"/>
        <v>1750</v>
      </c>
      <c r="K14" s="32">
        <f t="shared" si="47"/>
        <v>1550</v>
      </c>
      <c r="L14" s="32">
        <f t="shared" si="47"/>
        <v>2450</v>
      </c>
      <c r="M14" s="32">
        <f t="shared" si="47"/>
        <v>2250</v>
      </c>
      <c r="N14" s="32">
        <f t="shared" si="47"/>
        <v>2450</v>
      </c>
      <c r="O14" s="32">
        <f t="shared" si="47"/>
        <v>300</v>
      </c>
      <c r="P14" s="32">
        <f t="shared" si="47"/>
        <v>500</v>
      </c>
      <c r="Q14" s="32">
        <f t="shared" si="47"/>
        <v>300</v>
      </c>
      <c r="R14" s="32">
        <f t="shared" si="47"/>
        <v>1200</v>
      </c>
      <c r="S14" s="32">
        <f t="shared" si="47"/>
        <v>1000</v>
      </c>
      <c r="T14" s="32">
        <f t="shared" si="47"/>
        <v>1200</v>
      </c>
      <c r="U14" s="32">
        <f t="shared" si="47"/>
        <v>1700</v>
      </c>
      <c r="V14" s="32">
        <f t="shared" si="47"/>
        <v>1900</v>
      </c>
      <c r="W14" s="32">
        <f t="shared" si="47"/>
        <v>1700</v>
      </c>
      <c r="X14" s="32">
        <f t="shared" si="47"/>
        <v>2600</v>
      </c>
      <c r="Y14" s="32">
        <f t="shared" si="47"/>
        <v>2400</v>
      </c>
      <c r="Z14" s="32">
        <f t="shared" si="47"/>
        <v>2600</v>
      </c>
      <c r="AA14" s="32">
        <f t="shared" si="47"/>
        <v>1800</v>
      </c>
      <c r="AB14" s="32">
        <f t="shared" si="47"/>
        <v>2000</v>
      </c>
      <c r="AC14" s="32">
        <f t="shared" si="47"/>
        <v>1800</v>
      </c>
      <c r="AD14" s="32">
        <f t="shared" si="47"/>
        <v>2000</v>
      </c>
      <c r="AE14" s="32">
        <f t="shared" si="47"/>
        <v>1800</v>
      </c>
      <c r="AF14" s="32">
        <f t="shared" si="47"/>
        <v>2000</v>
      </c>
      <c r="AG14" s="32">
        <f t="shared" si="47"/>
        <v>1800</v>
      </c>
      <c r="AH14" s="32">
        <f t="shared" si="47"/>
        <v>2000</v>
      </c>
      <c r="AI14" s="32">
        <f t="shared" si="47"/>
        <v>1800</v>
      </c>
      <c r="AJ14" s="32">
        <f t="shared" si="47"/>
        <v>2000</v>
      </c>
      <c r="AK14" s="32">
        <f t="shared" si="47"/>
        <v>1800</v>
      </c>
      <c r="AL14" s="32">
        <f t="shared" si="47"/>
        <v>2000</v>
      </c>
      <c r="AM14" s="33"/>
      <c r="AN14" s="116"/>
      <c r="AO14" s="34"/>
      <c r="AP14" s="34"/>
    </row>
    <row r="15" spans="1:52">
      <c r="A15" s="35"/>
      <c r="B15" s="35"/>
      <c r="C15" s="35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7"/>
      <c r="AN15" s="117"/>
      <c r="AO15" s="38"/>
      <c r="AP15" s="38"/>
    </row>
    <row r="16" spans="1:52">
      <c r="A16" s="23"/>
      <c r="B16" s="39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26"/>
      <c r="AN16" s="115"/>
      <c r="AO16" s="27"/>
      <c r="AP16" s="27"/>
    </row>
    <row r="17" spans="1:42">
      <c r="A17" s="41" t="s">
        <v>6</v>
      </c>
      <c r="B17" s="42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118"/>
      <c r="AO17" s="45"/>
      <c r="AP17" s="45"/>
    </row>
    <row r="18" spans="1:42">
      <c r="A18" s="28"/>
      <c r="B18" s="29" t="s">
        <v>18</v>
      </c>
      <c r="C18" s="89">
        <v>45000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>
        <f>'[3]Detailed Costs'!AD24</f>
        <v>0</v>
      </c>
      <c r="AK18" s="46"/>
      <c r="AL18" s="46"/>
      <c r="AM18" s="47">
        <f>IF($AM$8=2019,SUM(C18:N18),"")</f>
        <v>45000</v>
      </c>
      <c r="AN18" s="51">
        <f>IF($AN$8=2020,SUM(O18:Z18),"")</f>
        <v>0</v>
      </c>
      <c r="AO18" s="48">
        <f>IF($AO$8=2021,SUM(AA18:AL18),"")</f>
        <v>0</v>
      </c>
      <c r="AP18" s="48">
        <f>SUM(AM18:AO18)</f>
        <v>45000</v>
      </c>
    </row>
    <row r="19" spans="1:42">
      <c r="A19" s="23"/>
      <c r="B19" s="24" t="str">
        <f>A2</f>
        <v>Product 1</v>
      </c>
      <c r="C19" s="109">
        <f>IF($AS$13=1,C2*$B$2*(1+$AU$9),IF($AS$13=2,C2*$B$2,IF($AS$13=3,C2*$B$2*(1+$AU$11))))</f>
        <v>0</v>
      </c>
      <c r="D19" s="109">
        <f t="shared" ref="D19:AL19" si="48">IF($AS$13=1,D2*$B$2*(1+$AU$9),IF($AS$13=2,D2*$B$2,IF($AS$13=3,D2*$B$2*(1+$AU$11))))</f>
        <v>1400</v>
      </c>
      <c r="E19" s="109">
        <f t="shared" si="48"/>
        <v>1400</v>
      </c>
      <c r="F19" s="109">
        <f t="shared" si="48"/>
        <v>2100</v>
      </c>
      <c r="G19" s="109">
        <f t="shared" si="48"/>
        <v>2100</v>
      </c>
      <c r="H19" s="109">
        <f t="shared" si="48"/>
        <v>2100</v>
      </c>
      <c r="I19" s="109">
        <f t="shared" si="48"/>
        <v>2800</v>
      </c>
      <c r="J19" s="109">
        <f t="shared" si="48"/>
        <v>2800</v>
      </c>
      <c r="K19" s="109">
        <f t="shared" si="48"/>
        <v>2800</v>
      </c>
      <c r="L19" s="109">
        <f t="shared" si="48"/>
        <v>3500</v>
      </c>
      <c r="M19" s="109">
        <f t="shared" si="48"/>
        <v>3500</v>
      </c>
      <c r="N19" s="109">
        <f t="shared" si="48"/>
        <v>3500</v>
      </c>
      <c r="O19" s="109">
        <f t="shared" si="48"/>
        <v>4200</v>
      </c>
      <c r="P19" s="109">
        <f t="shared" si="48"/>
        <v>4200</v>
      </c>
      <c r="Q19" s="109">
        <f t="shared" si="48"/>
        <v>4200</v>
      </c>
      <c r="R19" s="109">
        <f t="shared" si="48"/>
        <v>4900</v>
      </c>
      <c r="S19" s="109">
        <f t="shared" si="48"/>
        <v>4900</v>
      </c>
      <c r="T19" s="109">
        <f t="shared" si="48"/>
        <v>4900</v>
      </c>
      <c r="U19" s="109">
        <f t="shared" si="48"/>
        <v>5600</v>
      </c>
      <c r="V19" s="109">
        <f t="shared" si="48"/>
        <v>5600</v>
      </c>
      <c r="W19" s="109">
        <f t="shared" si="48"/>
        <v>5600</v>
      </c>
      <c r="X19" s="109">
        <f t="shared" si="48"/>
        <v>6300</v>
      </c>
      <c r="Y19" s="109">
        <f t="shared" si="48"/>
        <v>6300</v>
      </c>
      <c r="Z19" s="109">
        <f t="shared" si="48"/>
        <v>6300</v>
      </c>
      <c r="AA19" s="109">
        <f t="shared" si="48"/>
        <v>7000</v>
      </c>
      <c r="AB19" s="109">
        <f t="shared" si="48"/>
        <v>7000</v>
      </c>
      <c r="AC19" s="109">
        <f t="shared" si="48"/>
        <v>7000</v>
      </c>
      <c r="AD19" s="109">
        <f t="shared" si="48"/>
        <v>7000</v>
      </c>
      <c r="AE19" s="109">
        <f t="shared" si="48"/>
        <v>7000</v>
      </c>
      <c r="AF19" s="109">
        <f t="shared" si="48"/>
        <v>7000</v>
      </c>
      <c r="AG19" s="109">
        <f t="shared" si="48"/>
        <v>7000</v>
      </c>
      <c r="AH19" s="109">
        <f t="shared" si="48"/>
        <v>7000</v>
      </c>
      <c r="AI19" s="109">
        <f t="shared" si="48"/>
        <v>7000</v>
      </c>
      <c r="AJ19" s="109">
        <f t="shared" si="48"/>
        <v>7000</v>
      </c>
      <c r="AK19" s="109">
        <f t="shared" si="48"/>
        <v>7000</v>
      </c>
      <c r="AL19" s="109">
        <f t="shared" si="48"/>
        <v>7000</v>
      </c>
      <c r="AM19" s="54">
        <f t="shared" ref="AM19:AM21" si="49">IF($AM$8=2019,SUM(C19:N19),"")</f>
        <v>28000</v>
      </c>
      <c r="AN19" s="54">
        <f t="shared" ref="AN19:AN21" si="50">IF($AN$8=2020,SUM(O19:Z19),"")</f>
        <v>63000</v>
      </c>
      <c r="AO19" s="50">
        <f t="shared" ref="AO19:AO21" si="51">IF($AO$8=2021,SUM(AA19:AL19),"")</f>
        <v>84000</v>
      </c>
      <c r="AP19" s="50">
        <f t="shared" ref="AP19:AP21" si="52">SUM(AM19:AO19)</f>
        <v>175000</v>
      </c>
    </row>
    <row r="20" spans="1:42">
      <c r="A20" s="28"/>
      <c r="B20" s="29" t="str">
        <f>A3</f>
        <v>Product 2</v>
      </c>
      <c r="C20" s="133">
        <f>IF($AS$13=1,C3*$B$3*(1+$AU$9),IF($AS$13=2,C3*$B$3,IF($AS$13=3,C3*$B$3*(1+$AU$11))))</f>
        <v>0</v>
      </c>
      <c r="D20" s="133">
        <f t="shared" ref="D20:AL20" si="53">IF($AS$13=1,D3*$B$3*(1+$AU$9),IF($AS$13=2,D3*$B$3,IF($AS$13=3,D3*$B$3*(1+$AU$11))))</f>
        <v>0</v>
      </c>
      <c r="E20" s="133">
        <f t="shared" si="53"/>
        <v>0</v>
      </c>
      <c r="F20" s="133">
        <f t="shared" si="53"/>
        <v>700</v>
      </c>
      <c r="G20" s="133">
        <f t="shared" si="53"/>
        <v>700</v>
      </c>
      <c r="H20" s="133">
        <f t="shared" si="53"/>
        <v>700</v>
      </c>
      <c r="I20" s="133">
        <f t="shared" si="53"/>
        <v>700</v>
      </c>
      <c r="J20" s="133">
        <f t="shared" si="53"/>
        <v>700</v>
      </c>
      <c r="K20" s="133">
        <f t="shared" si="53"/>
        <v>700</v>
      </c>
      <c r="L20" s="133">
        <f t="shared" si="53"/>
        <v>700</v>
      </c>
      <c r="M20" s="133">
        <f t="shared" si="53"/>
        <v>700</v>
      </c>
      <c r="N20" s="133">
        <f t="shared" si="53"/>
        <v>700</v>
      </c>
      <c r="O20" s="133">
        <f t="shared" si="53"/>
        <v>700</v>
      </c>
      <c r="P20" s="133">
        <f t="shared" si="53"/>
        <v>700</v>
      </c>
      <c r="Q20" s="133">
        <f t="shared" si="53"/>
        <v>700</v>
      </c>
      <c r="R20" s="133">
        <f t="shared" si="53"/>
        <v>700</v>
      </c>
      <c r="S20" s="133">
        <f t="shared" si="53"/>
        <v>700</v>
      </c>
      <c r="T20" s="133">
        <f t="shared" si="53"/>
        <v>700</v>
      </c>
      <c r="U20" s="133">
        <f t="shared" si="53"/>
        <v>700</v>
      </c>
      <c r="V20" s="133">
        <f t="shared" si="53"/>
        <v>700</v>
      </c>
      <c r="W20" s="133">
        <f t="shared" si="53"/>
        <v>700</v>
      </c>
      <c r="X20" s="133">
        <f t="shared" si="53"/>
        <v>700</v>
      </c>
      <c r="Y20" s="133">
        <f t="shared" si="53"/>
        <v>700</v>
      </c>
      <c r="Z20" s="133">
        <f t="shared" si="53"/>
        <v>700</v>
      </c>
      <c r="AA20" s="133">
        <f t="shared" si="53"/>
        <v>700</v>
      </c>
      <c r="AB20" s="133">
        <f t="shared" si="53"/>
        <v>700</v>
      </c>
      <c r="AC20" s="133">
        <f t="shared" si="53"/>
        <v>700</v>
      </c>
      <c r="AD20" s="133">
        <f t="shared" si="53"/>
        <v>700</v>
      </c>
      <c r="AE20" s="133">
        <f t="shared" si="53"/>
        <v>700</v>
      </c>
      <c r="AF20" s="133">
        <f t="shared" si="53"/>
        <v>700</v>
      </c>
      <c r="AG20" s="133">
        <f t="shared" si="53"/>
        <v>700</v>
      </c>
      <c r="AH20" s="133">
        <f t="shared" si="53"/>
        <v>700</v>
      </c>
      <c r="AI20" s="133">
        <f t="shared" si="53"/>
        <v>700</v>
      </c>
      <c r="AJ20" s="133">
        <f t="shared" si="53"/>
        <v>700</v>
      </c>
      <c r="AK20" s="133">
        <f t="shared" si="53"/>
        <v>700</v>
      </c>
      <c r="AL20" s="133">
        <f t="shared" si="53"/>
        <v>700</v>
      </c>
      <c r="AM20" s="47">
        <f t="shared" si="49"/>
        <v>6300</v>
      </c>
      <c r="AN20" s="51">
        <f t="shared" si="50"/>
        <v>8400</v>
      </c>
      <c r="AO20" s="48">
        <f t="shared" si="51"/>
        <v>8400</v>
      </c>
      <c r="AP20" s="48">
        <f t="shared" si="52"/>
        <v>23100</v>
      </c>
    </row>
    <row r="21" spans="1:42" s="17" customFormat="1">
      <c r="A21" s="52"/>
      <c r="B21" s="53" t="str">
        <f>A4</f>
        <v>Product 3</v>
      </c>
      <c r="C21" s="109">
        <f>IF($AS$13=1,C4*$B$4*(1+$AU$9),IF($AS$13=2,C4*$B$4,IF($AS$13=3,C4*$B$4*(1+$AU$11))))</f>
        <v>0</v>
      </c>
      <c r="D21" s="109">
        <f t="shared" ref="D21:AL21" si="54">IF($AS$13=1,D4*$B$4*(1+$AU$9),IF($AS$13=2,D4*$B$4,IF($AS$13=3,D4*$B$4*(1+$AU$11))))</f>
        <v>2100</v>
      </c>
      <c r="E21" s="109">
        <f t="shared" si="54"/>
        <v>2100</v>
      </c>
      <c r="F21" s="109">
        <f t="shared" si="54"/>
        <v>2100</v>
      </c>
      <c r="G21" s="109">
        <f t="shared" si="54"/>
        <v>4200</v>
      </c>
      <c r="H21" s="109">
        <f t="shared" si="54"/>
        <v>4200</v>
      </c>
      <c r="I21" s="109">
        <f t="shared" si="54"/>
        <v>4200</v>
      </c>
      <c r="J21" s="109">
        <f t="shared" si="54"/>
        <v>4200</v>
      </c>
      <c r="K21" s="109">
        <f t="shared" si="54"/>
        <v>4200</v>
      </c>
      <c r="L21" s="109">
        <f t="shared" si="54"/>
        <v>4200</v>
      </c>
      <c r="M21" s="109">
        <f t="shared" si="54"/>
        <v>4200</v>
      </c>
      <c r="N21" s="109">
        <f t="shared" si="54"/>
        <v>4200</v>
      </c>
      <c r="O21" s="109">
        <f t="shared" si="54"/>
        <v>4200</v>
      </c>
      <c r="P21" s="109">
        <f t="shared" si="54"/>
        <v>4200</v>
      </c>
      <c r="Q21" s="109">
        <f t="shared" si="54"/>
        <v>4200</v>
      </c>
      <c r="R21" s="109">
        <f t="shared" si="54"/>
        <v>4200</v>
      </c>
      <c r="S21" s="109">
        <f t="shared" si="54"/>
        <v>4200</v>
      </c>
      <c r="T21" s="109">
        <f t="shared" si="54"/>
        <v>4200</v>
      </c>
      <c r="U21" s="109">
        <f t="shared" si="54"/>
        <v>4200</v>
      </c>
      <c r="V21" s="109">
        <f t="shared" si="54"/>
        <v>4200</v>
      </c>
      <c r="W21" s="109">
        <f t="shared" si="54"/>
        <v>4200</v>
      </c>
      <c r="X21" s="109">
        <f t="shared" si="54"/>
        <v>4200</v>
      </c>
      <c r="Y21" s="109">
        <f t="shared" si="54"/>
        <v>4200</v>
      </c>
      <c r="Z21" s="109">
        <f t="shared" si="54"/>
        <v>4200</v>
      </c>
      <c r="AA21" s="109">
        <f t="shared" si="54"/>
        <v>4200</v>
      </c>
      <c r="AB21" s="109">
        <f t="shared" si="54"/>
        <v>4200</v>
      </c>
      <c r="AC21" s="109">
        <f t="shared" si="54"/>
        <v>4200</v>
      </c>
      <c r="AD21" s="109">
        <f t="shared" si="54"/>
        <v>4200</v>
      </c>
      <c r="AE21" s="109">
        <f t="shared" si="54"/>
        <v>4200</v>
      </c>
      <c r="AF21" s="109">
        <f t="shared" si="54"/>
        <v>4200</v>
      </c>
      <c r="AG21" s="109">
        <f t="shared" si="54"/>
        <v>4200</v>
      </c>
      <c r="AH21" s="109">
        <f t="shared" si="54"/>
        <v>4200</v>
      </c>
      <c r="AI21" s="109">
        <f t="shared" si="54"/>
        <v>4200</v>
      </c>
      <c r="AJ21" s="109">
        <f t="shared" si="54"/>
        <v>4200</v>
      </c>
      <c r="AK21" s="109">
        <f t="shared" si="54"/>
        <v>4200</v>
      </c>
      <c r="AL21" s="109">
        <f t="shared" si="54"/>
        <v>4200</v>
      </c>
      <c r="AM21" s="49">
        <f t="shared" si="49"/>
        <v>39900</v>
      </c>
      <c r="AN21" s="54">
        <f t="shared" si="50"/>
        <v>50400</v>
      </c>
      <c r="AO21" s="50">
        <f t="shared" si="51"/>
        <v>50400</v>
      </c>
      <c r="AP21" s="50">
        <f t="shared" si="52"/>
        <v>140700</v>
      </c>
    </row>
    <row r="22" spans="1:42">
      <c r="A22" s="23"/>
      <c r="B22" s="24"/>
      <c r="C22" s="2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49"/>
      <c r="AN22" s="119"/>
      <c r="AO22" s="50"/>
      <c r="AP22" s="50"/>
    </row>
    <row r="23" spans="1:42" ht="13" thickBot="1">
      <c r="A23" s="55" t="s">
        <v>8</v>
      </c>
      <c r="B23" s="56"/>
      <c r="C23" s="57">
        <f t="shared" ref="C23:Q23" si="55">SUM(C18:C22)</f>
        <v>45000</v>
      </c>
      <c r="D23" s="57">
        <f t="shared" si="55"/>
        <v>3500</v>
      </c>
      <c r="E23" s="57">
        <f t="shared" si="55"/>
        <v>3500</v>
      </c>
      <c r="F23" s="57">
        <f t="shared" si="55"/>
        <v>4900</v>
      </c>
      <c r="G23" s="57">
        <f t="shared" si="55"/>
        <v>7000</v>
      </c>
      <c r="H23" s="57">
        <f t="shared" si="55"/>
        <v>7000</v>
      </c>
      <c r="I23" s="57">
        <f t="shared" si="55"/>
        <v>7700</v>
      </c>
      <c r="J23" s="57">
        <f t="shared" si="55"/>
        <v>7700</v>
      </c>
      <c r="K23" s="57">
        <f t="shared" si="55"/>
        <v>7700</v>
      </c>
      <c r="L23" s="57">
        <f t="shared" si="55"/>
        <v>8400</v>
      </c>
      <c r="M23" s="57">
        <f t="shared" si="55"/>
        <v>8400</v>
      </c>
      <c r="N23" s="57">
        <f t="shared" si="55"/>
        <v>8400</v>
      </c>
      <c r="O23" s="57">
        <f t="shared" si="55"/>
        <v>9100</v>
      </c>
      <c r="P23" s="57">
        <f t="shared" si="55"/>
        <v>9100</v>
      </c>
      <c r="Q23" s="57">
        <f t="shared" si="55"/>
        <v>9100</v>
      </c>
      <c r="R23" s="57">
        <f t="shared" ref="R23:AL23" si="56">SUM(R18:R22)</f>
        <v>9800</v>
      </c>
      <c r="S23" s="57">
        <f t="shared" si="56"/>
        <v>9800</v>
      </c>
      <c r="T23" s="57">
        <f t="shared" si="56"/>
        <v>9800</v>
      </c>
      <c r="U23" s="57">
        <f t="shared" si="56"/>
        <v>10500</v>
      </c>
      <c r="V23" s="57">
        <f t="shared" si="56"/>
        <v>10500</v>
      </c>
      <c r="W23" s="57">
        <f t="shared" si="56"/>
        <v>10500</v>
      </c>
      <c r="X23" s="57">
        <f t="shared" si="56"/>
        <v>11200</v>
      </c>
      <c r="Y23" s="57">
        <f t="shared" si="56"/>
        <v>11200</v>
      </c>
      <c r="Z23" s="57">
        <f t="shared" si="56"/>
        <v>11200</v>
      </c>
      <c r="AA23" s="57">
        <f t="shared" si="56"/>
        <v>11900</v>
      </c>
      <c r="AB23" s="57">
        <f t="shared" si="56"/>
        <v>11900</v>
      </c>
      <c r="AC23" s="57">
        <f t="shared" si="56"/>
        <v>11900</v>
      </c>
      <c r="AD23" s="57">
        <f t="shared" si="56"/>
        <v>11900</v>
      </c>
      <c r="AE23" s="57">
        <f t="shared" si="56"/>
        <v>11900</v>
      </c>
      <c r="AF23" s="57">
        <f t="shared" si="56"/>
        <v>11900</v>
      </c>
      <c r="AG23" s="57">
        <f t="shared" si="56"/>
        <v>11900</v>
      </c>
      <c r="AH23" s="57">
        <f t="shared" si="56"/>
        <v>11900</v>
      </c>
      <c r="AI23" s="57">
        <f t="shared" si="56"/>
        <v>11900</v>
      </c>
      <c r="AJ23" s="57">
        <f t="shared" si="56"/>
        <v>11900</v>
      </c>
      <c r="AK23" s="57">
        <f t="shared" si="56"/>
        <v>11900</v>
      </c>
      <c r="AL23" s="57">
        <f t="shared" si="56"/>
        <v>11900</v>
      </c>
      <c r="AM23" s="58">
        <f>SUM(AM18:AM22)</f>
        <v>119200</v>
      </c>
      <c r="AN23" s="121">
        <f>SUM(AN18:AN22)</f>
        <v>121800</v>
      </c>
      <c r="AO23" s="58"/>
      <c r="AP23" s="58">
        <f>SUM(AP18:AP22)</f>
        <v>383800</v>
      </c>
    </row>
    <row r="24" spans="1:42" ht="18" customHeight="1" thickTop="1">
      <c r="A24" s="59"/>
      <c r="B24" s="6"/>
      <c r="C24" s="6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1"/>
      <c r="AN24" s="60"/>
      <c r="AO24" s="62"/>
      <c r="AP24" s="62"/>
    </row>
    <row r="25" spans="1:42">
      <c r="A25" s="63" t="s">
        <v>19</v>
      </c>
      <c r="B25" s="64"/>
      <c r="C25" s="64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/>
      <c r="AN25" s="65"/>
      <c r="AO25" s="67"/>
      <c r="AP25" s="67"/>
    </row>
    <row r="26" spans="1:42" s="39" customFormat="1">
      <c r="A26" s="23"/>
      <c r="B26" s="24"/>
      <c r="C26" s="24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69"/>
      <c r="AN26" s="68"/>
      <c r="AO26" s="70"/>
      <c r="AP26" s="70"/>
    </row>
    <row r="27" spans="1:42" s="39" customFormat="1">
      <c r="A27" s="28"/>
      <c r="B27" s="73" t="s">
        <v>9</v>
      </c>
      <c r="C27" s="71"/>
      <c r="D27" s="71"/>
      <c r="E27" s="71">
        <v>500</v>
      </c>
      <c r="F27" s="71"/>
      <c r="G27" s="71">
        <v>500</v>
      </c>
      <c r="H27" s="71"/>
      <c r="I27" s="71">
        <v>200</v>
      </c>
      <c r="J27" s="71"/>
      <c r="K27" s="71">
        <v>200</v>
      </c>
      <c r="L27" s="71"/>
      <c r="M27" s="71">
        <v>200</v>
      </c>
      <c r="N27" s="71"/>
      <c r="O27" s="71">
        <v>200</v>
      </c>
      <c r="P27" s="71"/>
      <c r="Q27" s="71">
        <v>200</v>
      </c>
      <c r="R27" s="71"/>
      <c r="S27" s="71">
        <v>200</v>
      </c>
      <c r="T27" s="71"/>
      <c r="U27" s="71">
        <v>200</v>
      </c>
      <c r="V27" s="71"/>
      <c r="W27" s="71">
        <v>200</v>
      </c>
      <c r="X27" s="71"/>
      <c r="Y27" s="71">
        <v>200</v>
      </c>
      <c r="Z27" s="71"/>
      <c r="AA27" s="71">
        <v>200</v>
      </c>
      <c r="AB27" s="71"/>
      <c r="AC27" s="71">
        <v>200</v>
      </c>
      <c r="AD27" s="71"/>
      <c r="AE27" s="71">
        <v>200</v>
      </c>
      <c r="AF27" s="71"/>
      <c r="AG27" s="71">
        <v>200</v>
      </c>
      <c r="AH27" s="71"/>
      <c r="AI27" s="71">
        <v>200</v>
      </c>
      <c r="AJ27" s="71"/>
      <c r="AK27" s="71">
        <v>200</v>
      </c>
      <c r="AL27" s="71"/>
      <c r="AM27" s="47">
        <f>IF($AM$8=2019,SUM(C27:N27),"")</f>
        <v>1600</v>
      </c>
      <c r="AN27" s="51">
        <f t="shared" ref="AN27:AN28" si="57">IF($AN$8=2020,SUM(O27:Z27),"")</f>
        <v>1200</v>
      </c>
      <c r="AO27" s="48">
        <f t="shared" ref="AO27" si="58">IF($AO$8=2021,SUM(AA27:AL27),"")</f>
        <v>1200</v>
      </c>
      <c r="AP27" s="48">
        <f t="shared" ref="AP27:AP28" si="59">SUM(AM27:AO27)</f>
        <v>4000</v>
      </c>
    </row>
    <row r="28" spans="1:42" s="39" customFormat="1">
      <c r="A28" s="23"/>
      <c r="B28" s="74" t="s">
        <v>20</v>
      </c>
      <c r="C28" s="74"/>
      <c r="D28" s="75">
        <v>1000</v>
      </c>
      <c r="E28" s="75">
        <v>1000</v>
      </c>
      <c r="F28" s="75">
        <v>1000</v>
      </c>
      <c r="G28" s="75">
        <v>1000</v>
      </c>
      <c r="H28" s="75">
        <v>1000</v>
      </c>
      <c r="I28" s="75">
        <v>1000</v>
      </c>
      <c r="J28" s="75">
        <v>1000</v>
      </c>
      <c r="K28" s="75">
        <v>1000</v>
      </c>
      <c r="L28" s="75">
        <v>1000</v>
      </c>
      <c r="M28" s="75">
        <v>1000</v>
      </c>
      <c r="N28" s="75">
        <v>1000</v>
      </c>
      <c r="O28" s="75">
        <v>1000</v>
      </c>
      <c r="P28" s="75">
        <v>1000</v>
      </c>
      <c r="Q28" s="75">
        <v>1000</v>
      </c>
      <c r="R28" s="75">
        <v>1000</v>
      </c>
      <c r="S28" s="75">
        <v>1000</v>
      </c>
      <c r="T28" s="75">
        <v>1000</v>
      </c>
      <c r="U28" s="75">
        <v>1000</v>
      </c>
      <c r="V28" s="75">
        <v>1000</v>
      </c>
      <c r="W28" s="75">
        <v>1000</v>
      </c>
      <c r="X28" s="75">
        <v>1000</v>
      </c>
      <c r="Y28" s="75">
        <v>1000</v>
      </c>
      <c r="Z28" s="75">
        <v>1000</v>
      </c>
      <c r="AA28" s="75">
        <v>1000</v>
      </c>
      <c r="AB28" s="75">
        <v>1000</v>
      </c>
      <c r="AC28" s="75">
        <v>1000</v>
      </c>
      <c r="AD28" s="75">
        <v>1000</v>
      </c>
      <c r="AE28" s="75">
        <v>1000</v>
      </c>
      <c r="AF28" s="75">
        <v>1000</v>
      </c>
      <c r="AG28" s="75">
        <v>1000</v>
      </c>
      <c r="AH28" s="75">
        <v>1000</v>
      </c>
      <c r="AI28" s="75">
        <v>1000</v>
      </c>
      <c r="AJ28" s="75">
        <v>1000</v>
      </c>
      <c r="AK28" s="75">
        <v>1000</v>
      </c>
      <c r="AL28" s="75">
        <v>1000</v>
      </c>
      <c r="AM28" s="54">
        <f t="shared" ref="AM28" si="60">IF($AM$8=2019,SUM(C28:N28),"")</f>
        <v>11000</v>
      </c>
      <c r="AN28" s="54">
        <f t="shared" si="57"/>
        <v>12000</v>
      </c>
      <c r="AO28" s="50">
        <f t="shared" ref="AO28:AO29" si="61">IF($AO$8=2021,SUM(AA28:AL28),"")</f>
        <v>12000</v>
      </c>
      <c r="AP28" s="50">
        <f t="shared" si="59"/>
        <v>35000</v>
      </c>
    </row>
    <row r="29" spans="1:42" s="39" customFormat="1">
      <c r="A29" s="28"/>
      <c r="B29" s="88" t="s">
        <v>22</v>
      </c>
      <c r="C29" s="73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>
        <v>2000</v>
      </c>
      <c r="P29" s="71">
        <v>2000</v>
      </c>
      <c r="Q29" s="71">
        <v>2000</v>
      </c>
      <c r="R29" s="71">
        <v>2000</v>
      </c>
      <c r="S29" s="71">
        <v>2000</v>
      </c>
      <c r="T29" s="71">
        <v>2000</v>
      </c>
      <c r="U29" s="71">
        <v>2000</v>
      </c>
      <c r="V29" s="71">
        <v>2000</v>
      </c>
      <c r="W29" s="71">
        <v>2000</v>
      </c>
      <c r="X29" s="71">
        <v>2000</v>
      </c>
      <c r="Y29" s="71">
        <v>2000</v>
      </c>
      <c r="Z29" s="71">
        <v>2000</v>
      </c>
      <c r="AA29" s="71">
        <v>2000</v>
      </c>
      <c r="AB29" s="71">
        <v>2000</v>
      </c>
      <c r="AC29" s="71">
        <v>2000</v>
      </c>
      <c r="AD29" s="71">
        <v>2000</v>
      </c>
      <c r="AE29" s="71">
        <v>2000</v>
      </c>
      <c r="AF29" s="71">
        <v>2000</v>
      </c>
      <c r="AG29" s="71">
        <v>2000</v>
      </c>
      <c r="AH29" s="71">
        <v>2000</v>
      </c>
      <c r="AI29" s="71">
        <v>2000</v>
      </c>
      <c r="AJ29" s="71">
        <v>2000</v>
      </c>
      <c r="AK29" s="71">
        <v>2000</v>
      </c>
      <c r="AL29" s="71">
        <v>2000</v>
      </c>
      <c r="AM29" s="47">
        <f>IF($AM$8=2019,SUM(C29:N29),"")</f>
        <v>0</v>
      </c>
      <c r="AN29" s="51">
        <f t="shared" ref="AN29" si="62">IF($AN$8=2020,SUM(O29:Z29),"")</f>
        <v>24000</v>
      </c>
      <c r="AO29" s="48">
        <f t="shared" si="61"/>
        <v>24000</v>
      </c>
      <c r="AP29" s="48">
        <f t="shared" ref="AP29" si="63">SUM(AM29:AO29)</f>
        <v>48000</v>
      </c>
    </row>
    <row r="30" spans="1:42" s="39" customFormat="1">
      <c r="A30" s="23"/>
      <c r="B30" s="90"/>
      <c r="C30" s="74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6"/>
      <c r="AN30" s="120"/>
      <c r="AO30" s="77"/>
      <c r="AP30" s="77"/>
    </row>
    <row r="31" spans="1:42" ht="13" thickBot="1">
      <c r="A31" s="78" t="s">
        <v>21</v>
      </c>
      <c r="B31" s="79"/>
      <c r="C31" s="80">
        <f>SUM(C26:C29)</f>
        <v>0</v>
      </c>
      <c r="D31" s="80">
        <f t="shared" ref="D31:AL31" si="64">SUM(D26:D29)</f>
        <v>1000</v>
      </c>
      <c r="E31" s="80">
        <f t="shared" si="64"/>
        <v>1500</v>
      </c>
      <c r="F31" s="80">
        <f t="shared" si="64"/>
        <v>1000</v>
      </c>
      <c r="G31" s="80">
        <f t="shared" si="64"/>
        <v>1500</v>
      </c>
      <c r="H31" s="80">
        <f t="shared" si="64"/>
        <v>1000</v>
      </c>
      <c r="I31" s="80">
        <f t="shared" si="64"/>
        <v>1200</v>
      </c>
      <c r="J31" s="80">
        <f t="shared" si="64"/>
        <v>1000</v>
      </c>
      <c r="K31" s="80">
        <f t="shared" si="64"/>
        <v>1200</v>
      </c>
      <c r="L31" s="80">
        <f t="shared" si="64"/>
        <v>1000</v>
      </c>
      <c r="M31" s="80">
        <f t="shared" si="64"/>
        <v>1200</v>
      </c>
      <c r="N31" s="80">
        <f t="shared" si="64"/>
        <v>1000</v>
      </c>
      <c r="O31" s="80">
        <f t="shared" si="64"/>
        <v>3200</v>
      </c>
      <c r="P31" s="80">
        <f t="shared" si="64"/>
        <v>3000</v>
      </c>
      <c r="Q31" s="80">
        <f t="shared" si="64"/>
        <v>3200</v>
      </c>
      <c r="R31" s="80">
        <f t="shared" si="64"/>
        <v>3000</v>
      </c>
      <c r="S31" s="80">
        <f t="shared" si="64"/>
        <v>3200</v>
      </c>
      <c r="T31" s="80">
        <f t="shared" si="64"/>
        <v>3000</v>
      </c>
      <c r="U31" s="80">
        <f t="shared" si="64"/>
        <v>3200</v>
      </c>
      <c r="V31" s="80">
        <f t="shared" si="64"/>
        <v>3000</v>
      </c>
      <c r="W31" s="80">
        <f t="shared" si="64"/>
        <v>3200</v>
      </c>
      <c r="X31" s="80">
        <f t="shared" si="64"/>
        <v>3000</v>
      </c>
      <c r="Y31" s="80">
        <f t="shared" si="64"/>
        <v>3200</v>
      </c>
      <c r="Z31" s="80">
        <f t="shared" si="64"/>
        <v>3000</v>
      </c>
      <c r="AA31" s="80">
        <f t="shared" si="64"/>
        <v>3200</v>
      </c>
      <c r="AB31" s="80">
        <f t="shared" si="64"/>
        <v>3000</v>
      </c>
      <c r="AC31" s="80">
        <f t="shared" si="64"/>
        <v>3200</v>
      </c>
      <c r="AD31" s="80">
        <f t="shared" si="64"/>
        <v>3000</v>
      </c>
      <c r="AE31" s="80">
        <f t="shared" si="64"/>
        <v>3200</v>
      </c>
      <c r="AF31" s="80">
        <f t="shared" si="64"/>
        <v>3000</v>
      </c>
      <c r="AG31" s="80">
        <f t="shared" si="64"/>
        <v>3200</v>
      </c>
      <c r="AH31" s="80">
        <f t="shared" si="64"/>
        <v>3000</v>
      </c>
      <c r="AI31" s="80">
        <f t="shared" si="64"/>
        <v>3200</v>
      </c>
      <c r="AJ31" s="80">
        <f t="shared" si="64"/>
        <v>3000</v>
      </c>
      <c r="AK31" s="80">
        <f t="shared" si="64"/>
        <v>3200</v>
      </c>
      <c r="AL31" s="80">
        <f t="shared" si="64"/>
        <v>3000</v>
      </c>
      <c r="AM31" s="81">
        <f>SUM(AM26:AM29)</f>
        <v>12600</v>
      </c>
      <c r="AN31" s="82">
        <f>SUM(AN26:AN27)</f>
        <v>1200</v>
      </c>
      <c r="AO31" s="82"/>
      <c r="AP31" s="82">
        <f>SUM(AM31:AN31)</f>
        <v>13800</v>
      </c>
    </row>
    <row r="32" spans="1:42" ht="13" thickTop="1">
      <c r="A32" s="8" t="s">
        <v>10</v>
      </c>
      <c r="B32" s="83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5"/>
      <c r="AN32" s="122"/>
      <c r="AO32" s="86"/>
      <c r="AP32" s="86"/>
    </row>
    <row r="33" spans="1:43">
      <c r="A33" s="59"/>
      <c r="B33" s="90" t="s">
        <v>23</v>
      </c>
      <c r="C33" s="92">
        <v>3500</v>
      </c>
      <c r="D33" s="92">
        <v>3500</v>
      </c>
      <c r="E33" s="92">
        <v>3500</v>
      </c>
      <c r="F33" s="92">
        <v>3500</v>
      </c>
      <c r="G33" s="92">
        <v>3500</v>
      </c>
      <c r="H33" s="92">
        <v>3500</v>
      </c>
      <c r="I33" s="92">
        <v>3500</v>
      </c>
      <c r="J33" s="92">
        <v>3500</v>
      </c>
      <c r="K33" s="92">
        <v>3500</v>
      </c>
      <c r="L33" s="92">
        <v>3500</v>
      </c>
      <c r="M33" s="92">
        <v>3500</v>
      </c>
      <c r="N33" s="92">
        <v>3500</v>
      </c>
      <c r="O33" s="92">
        <v>4000</v>
      </c>
      <c r="P33" s="92">
        <v>4000</v>
      </c>
      <c r="Q33" s="92">
        <v>4000</v>
      </c>
      <c r="R33" s="92">
        <v>4000</v>
      </c>
      <c r="S33" s="92">
        <v>4000</v>
      </c>
      <c r="T33" s="92">
        <v>4000</v>
      </c>
      <c r="U33" s="92">
        <v>4000</v>
      </c>
      <c r="V33" s="92">
        <v>4000</v>
      </c>
      <c r="W33" s="92">
        <v>4000</v>
      </c>
      <c r="X33" s="92">
        <v>4000</v>
      </c>
      <c r="Y33" s="92">
        <v>4000</v>
      </c>
      <c r="Z33" s="92">
        <v>4000</v>
      </c>
      <c r="AA33" s="92">
        <v>5000</v>
      </c>
      <c r="AB33" s="92">
        <v>5000</v>
      </c>
      <c r="AC33" s="92">
        <v>5000</v>
      </c>
      <c r="AD33" s="92">
        <v>5000</v>
      </c>
      <c r="AE33" s="92">
        <v>5000</v>
      </c>
      <c r="AF33" s="92">
        <v>5000</v>
      </c>
      <c r="AG33" s="92">
        <v>5000</v>
      </c>
      <c r="AH33" s="92">
        <v>5000</v>
      </c>
      <c r="AI33" s="92">
        <v>5000</v>
      </c>
      <c r="AJ33" s="92">
        <v>5000</v>
      </c>
      <c r="AK33" s="92">
        <v>5000</v>
      </c>
      <c r="AL33" s="92">
        <v>5000</v>
      </c>
      <c r="AM33" s="54">
        <f t="shared" ref="AM33" si="65">IF($AM$8=2019,SUM(C33:N33),"")</f>
        <v>42000</v>
      </c>
      <c r="AN33" s="54">
        <f t="shared" ref="AN33:AN34" si="66">IF($AN$8=2020,SUM(O33:Z33),"")</f>
        <v>48000</v>
      </c>
      <c r="AO33" s="50">
        <f t="shared" ref="AO33" si="67">IF($AO$8=2021,SUM(AA33:AL33),"")</f>
        <v>60000</v>
      </c>
      <c r="AP33" s="91">
        <f>SUM(AM33:AO33)</f>
        <v>150000</v>
      </c>
    </row>
    <row r="34" spans="1:43">
      <c r="A34" s="87"/>
      <c r="B34" s="88" t="s">
        <v>11</v>
      </c>
      <c r="C34" s="89">
        <f t="shared" ref="C34:AL34" si="68">C33*1.3-C33</f>
        <v>1050</v>
      </c>
      <c r="D34" s="89">
        <f t="shared" si="68"/>
        <v>1050</v>
      </c>
      <c r="E34" s="89">
        <f t="shared" si="68"/>
        <v>1050</v>
      </c>
      <c r="F34" s="89">
        <f t="shared" si="68"/>
        <v>1050</v>
      </c>
      <c r="G34" s="89">
        <f t="shared" si="68"/>
        <v>1050</v>
      </c>
      <c r="H34" s="89">
        <f t="shared" si="68"/>
        <v>1050</v>
      </c>
      <c r="I34" s="89">
        <f t="shared" si="68"/>
        <v>1050</v>
      </c>
      <c r="J34" s="89">
        <f t="shared" si="68"/>
        <v>1050</v>
      </c>
      <c r="K34" s="89">
        <f t="shared" si="68"/>
        <v>1050</v>
      </c>
      <c r="L34" s="89">
        <f t="shared" si="68"/>
        <v>1050</v>
      </c>
      <c r="M34" s="89">
        <f t="shared" si="68"/>
        <v>1050</v>
      </c>
      <c r="N34" s="89">
        <f t="shared" si="68"/>
        <v>1050</v>
      </c>
      <c r="O34" s="89">
        <f t="shared" si="68"/>
        <v>1200</v>
      </c>
      <c r="P34" s="89">
        <f t="shared" si="68"/>
        <v>1200</v>
      </c>
      <c r="Q34" s="89">
        <f t="shared" si="68"/>
        <v>1200</v>
      </c>
      <c r="R34" s="89">
        <f t="shared" si="68"/>
        <v>1200</v>
      </c>
      <c r="S34" s="89">
        <f t="shared" si="68"/>
        <v>1200</v>
      </c>
      <c r="T34" s="89">
        <f t="shared" si="68"/>
        <v>1200</v>
      </c>
      <c r="U34" s="89">
        <f t="shared" si="68"/>
        <v>1200</v>
      </c>
      <c r="V34" s="89">
        <f t="shared" si="68"/>
        <v>1200</v>
      </c>
      <c r="W34" s="89">
        <f t="shared" si="68"/>
        <v>1200</v>
      </c>
      <c r="X34" s="89">
        <f t="shared" si="68"/>
        <v>1200</v>
      </c>
      <c r="Y34" s="89">
        <f t="shared" si="68"/>
        <v>1200</v>
      </c>
      <c r="Z34" s="89">
        <f t="shared" si="68"/>
        <v>1200</v>
      </c>
      <c r="AA34" s="89">
        <f t="shared" si="68"/>
        <v>1500</v>
      </c>
      <c r="AB34" s="89">
        <f t="shared" si="68"/>
        <v>1500</v>
      </c>
      <c r="AC34" s="89">
        <f t="shared" si="68"/>
        <v>1500</v>
      </c>
      <c r="AD34" s="89">
        <f t="shared" si="68"/>
        <v>1500</v>
      </c>
      <c r="AE34" s="89">
        <f t="shared" si="68"/>
        <v>1500</v>
      </c>
      <c r="AF34" s="89">
        <f t="shared" si="68"/>
        <v>1500</v>
      </c>
      <c r="AG34" s="89">
        <f t="shared" si="68"/>
        <v>1500</v>
      </c>
      <c r="AH34" s="89">
        <f t="shared" si="68"/>
        <v>1500</v>
      </c>
      <c r="AI34" s="89">
        <f t="shared" si="68"/>
        <v>1500</v>
      </c>
      <c r="AJ34" s="89">
        <f t="shared" si="68"/>
        <v>1500</v>
      </c>
      <c r="AK34" s="89">
        <f t="shared" si="68"/>
        <v>1500</v>
      </c>
      <c r="AL34" s="89">
        <f t="shared" si="68"/>
        <v>1500</v>
      </c>
      <c r="AM34" s="47">
        <f>IF($AM$8=2019,SUM(C34:N34),"")</f>
        <v>12600</v>
      </c>
      <c r="AN34" s="51">
        <f t="shared" si="66"/>
        <v>14400</v>
      </c>
      <c r="AO34" s="48">
        <f t="shared" ref="AO34:AO35" si="69">IF($AO$8=2021,SUM(AA34:AL34),"")</f>
        <v>18000</v>
      </c>
      <c r="AP34" s="91">
        <f t="shared" ref="AP34:AP37" si="70">SUM(AM34:AO34)</f>
        <v>45000</v>
      </c>
    </row>
    <row r="35" spans="1:43">
      <c r="A35" s="59"/>
      <c r="B35" s="93" t="s">
        <v>12</v>
      </c>
      <c r="C35" s="92">
        <v>200</v>
      </c>
      <c r="D35" s="92">
        <v>200</v>
      </c>
      <c r="E35" s="92">
        <v>200</v>
      </c>
      <c r="F35" s="92">
        <v>200</v>
      </c>
      <c r="G35" s="92">
        <v>200</v>
      </c>
      <c r="H35" s="92">
        <v>200</v>
      </c>
      <c r="I35" s="92">
        <v>200</v>
      </c>
      <c r="J35" s="92">
        <v>200</v>
      </c>
      <c r="K35" s="92">
        <v>200</v>
      </c>
      <c r="L35" s="92">
        <v>200</v>
      </c>
      <c r="M35" s="92">
        <v>200</v>
      </c>
      <c r="N35" s="92">
        <v>200</v>
      </c>
      <c r="O35" s="92">
        <v>200</v>
      </c>
      <c r="P35" s="92">
        <v>200</v>
      </c>
      <c r="Q35" s="92">
        <v>200</v>
      </c>
      <c r="R35" s="92">
        <v>200</v>
      </c>
      <c r="S35" s="92">
        <v>200</v>
      </c>
      <c r="T35" s="92">
        <v>200</v>
      </c>
      <c r="U35" s="92">
        <v>200</v>
      </c>
      <c r="V35" s="92">
        <v>200</v>
      </c>
      <c r="W35" s="92">
        <v>200</v>
      </c>
      <c r="X35" s="92">
        <v>200</v>
      </c>
      <c r="Y35" s="92">
        <v>200</v>
      </c>
      <c r="Z35" s="92">
        <v>200</v>
      </c>
      <c r="AA35" s="92">
        <v>200</v>
      </c>
      <c r="AB35" s="92">
        <v>200</v>
      </c>
      <c r="AC35" s="92">
        <v>200</v>
      </c>
      <c r="AD35" s="92">
        <v>200</v>
      </c>
      <c r="AE35" s="92">
        <v>200</v>
      </c>
      <c r="AF35" s="92">
        <v>200</v>
      </c>
      <c r="AG35" s="92">
        <v>200</v>
      </c>
      <c r="AH35" s="92">
        <v>200</v>
      </c>
      <c r="AI35" s="92">
        <v>200</v>
      </c>
      <c r="AJ35" s="92">
        <v>200</v>
      </c>
      <c r="AK35" s="92">
        <v>200</v>
      </c>
      <c r="AL35" s="92">
        <v>200</v>
      </c>
      <c r="AM35" s="54">
        <f t="shared" ref="AM35" si="71">IF($AM$8=2019,SUM(C35:N35),"")</f>
        <v>2400</v>
      </c>
      <c r="AN35" s="54">
        <f t="shared" ref="AN35:AN36" si="72">IF($AN$8=2020,SUM(O35:Z35),"")</f>
        <v>2400</v>
      </c>
      <c r="AO35" s="50">
        <f t="shared" si="69"/>
        <v>2400</v>
      </c>
      <c r="AP35" s="91">
        <f t="shared" si="70"/>
        <v>7200</v>
      </c>
    </row>
    <row r="36" spans="1:43">
      <c r="A36" s="87"/>
      <c r="B36" s="96" t="s">
        <v>25</v>
      </c>
      <c r="C36" s="89">
        <v>200</v>
      </c>
      <c r="D36" s="89">
        <v>200</v>
      </c>
      <c r="E36" s="89">
        <v>200</v>
      </c>
      <c r="F36" s="89">
        <v>200</v>
      </c>
      <c r="G36" s="89">
        <v>200</v>
      </c>
      <c r="H36" s="89">
        <v>200</v>
      </c>
      <c r="I36" s="89">
        <v>200</v>
      </c>
      <c r="J36" s="89">
        <v>200</v>
      </c>
      <c r="K36" s="89">
        <v>200</v>
      </c>
      <c r="L36" s="89">
        <v>200</v>
      </c>
      <c r="M36" s="89">
        <v>200</v>
      </c>
      <c r="N36" s="89">
        <v>200</v>
      </c>
      <c r="O36" s="89">
        <v>200</v>
      </c>
      <c r="P36" s="89">
        <v>200</v>
      </c>
      <c r="Q36" s="89">
        <v>200</v>
      </c>
      <c r="R36" s="89">
        <v>200</v>
      </c>
      <c r="S36" s="89">
        <v>200</v>
      </c>
      <c r="T36" s="89">
        <v>200</v>
      </c>
      <c r="U36" s="89">
        <v>200</v>
      </c>
      <c r="V36" s="89">
        <v>200</v>
      </c>
      <c r="W36" s="89">
        <v>200</v>
      </c>
      <c r="X36" s="89">
        <v>200</v>
      </c>
      <c r="Y36" s="89">
        <v>200</v>
      </c>
      <c r="Z36" s="89">
        <v>200</v>
      </c>
      <c r="AA36" s="89">
        <v>200</v>
      </c>
      <c r="AB36" s="89">
        <v>200</v>
      </c>
      <c r="AC36" s="89">
        <v>200</v>
      </c>
      <c r="AD36" s="89">
        <v>200</v>
      </c>
      <c r="AE36" s="89">
        <v>200</v>
      </c>
      <c r="AF36" s="89">
        <v>200</v>
      </c>
      <c r="AG36" s="89">
        <v>200</v>
      </c>
      <c r="AH36" s="89">
        <v>200</v>
      </c>
      <c r="AI36" s="89">
        <v>200</v>
      </c>
      <c r="AJ36" s="89">
        <v>200</v>
      </c>
      <c r="AK36" s="89">
        <v>200</v>
      </c>
      <c r="AL36" s="89">
        <v>200</v>
      </c>
      <c r="AM36" s="47">
        <f>IF($AM$8=2019,SUM(C36:N36),"")</f>
        <v>2400</v>
      </c>
      <c r="AN36" s="51">
        <f t="shared" si="72"/>
        <v>2400</v>
      </c>
      <c r="AO36" s="48">
        <f t="shared" ref="AO36:AO37" si="73">IF($AO$8=2021,SUM(AA36:AL36),"")</f>
        <v>2400</v>
      </c>
      <c r="AP36" s="91">
        <f t="shared" si="70"/>
        <v>7200</v>
      </c>
    </row>
    <row r="37" spans="1:43">
      <c r="A37" s="59"/>
      <c r="B37" s="94"/>
      <c r="C37" s="94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54">
        <f t="shared" ref="AM37" si="74">IF($AM$8=2019,SUM(C37:N37),"")</f>
        <v>0</v>
      </c>
      <c r="AN37" s="54">
        <f t="shared" ref="AN37" si="75">IF($AN$8=2020,SUM(O37:Z37),"")</f>
        <v>0</v>
      </c>
      <c r="AO37" s="50">
        <f t="shared" si="73"/>
        <v>0</v>
      </c>
      <c r="AP37" s="91">
        <f t="shared" si="70"/>
        <v>0</v>
      </c>
    </row>
    <row r="38" spans="1:43" ht="13" thickBot="1">
      <c r="A38" s="8" t="s">
        <v>13</v>
      </c>
      <c r="B38" s="83"/>
      <c r="C38" s="97">
        <f t="shared" ref="C38:AL38" si="76">SUM(C33:C36)</f>
        <v>4950</v>
      </c>
      <c r="D38" s="97">
        <f t="shared" si="76"/>
        <v>4950</v>
      </c>
      <c r="E38" s="97">
        <f t="shared" si="76"/>
        <v>4950</v>
      </c>
      <c r="F38" s="97">
        <f t="shared" si="76"/>
        <v>4950</v>
      </c>
      <c r="G38" s="97">
        <f t="shared" si="76"/>
        <v>4950</v>
      </c>
      <c r="H38" s="97">
        <f t="shared" si="76"/>
        <v>4950</v>
      </c>
      <c r="I38" s="97">
        <f t="shared" si="76"/>
        <v>4950</v>
      </c>
      <c r="J38" s="97">
        <f t="shared" si="76"/>
        <v>4950</v>
      </c>
      <c r="K38" s="97">
        <f t="shared" si="76"/>
        <v>4950</v>
      </c>
      <c r="L38" s="97">
        <f t="shared" si="76"/>
        <v>4950</v>
      </c>
      <c r="M38" s="97">
        <f t="shared" si="76"/>
        <v>4950</v>
      </c>
      <c r="N38" s="97">
        <f t="shared" si="76"/>
        <v>4950</v>
      </c>
      <c r="O38" s="97">
        <f t="shared" si="76"/>
        <v>5600</v>
      </c>
      <c r="P38" s="97">
        <f t="shared" si="76"/>
        <v>5600</v>
      </c>
      <c r="Q38" s="97">
        <f t="shared" si="76"/>
        <v>5600</v>
      </c>
      <c r="R38" s="97">
        <f t="shared" si="76"/>
        <v>5600</v>
      </c>
      <c r="S38" s="97">
        <f t="shared" si="76"/>
        <v>5600</v>
      </c>
      <c r="T38" s="97">
        <f t="shared" si="76"/>
        <v>5600</v>
      </c>
      <c r="U38" s="97">
        <f t="shared" si="76"/>
        <v>5600</v>
      </c>
      <c r="V38" s="97">
        <f t="shared" si="76"/>
        <v>5600</v>
      </c>
      <c r="W38" s="97">
        <f t="shared" si="76"/>
        <v>5600</v>
      </c>
      <c r="X38" s="97">
        <f t="shared" si="76"/>
        <v>5600</v>
      </c>
      <c r="Y38" s="97">
        <f t="shared" si="76"/>
        <v>5600</v>
      </c>
      <c r="Z38" s="97">
        <f t="shared" si="76"/>
        <v>5600</v>
      </c>
      <c r="AA38" s="97">
        <f t="shared" si="76"/>
        <v>6900</v>
      </c>
      <c r="AB38" s="97">
        <f t="shared" si="76"/>
        <v>6900</v>
      </c>
      <c r="AC38" s="97">
        <f t="shared" si="76"/>
        <v>6900</v>
      </c>
      <c r="AD38" s="97">
        <f t="shared" si="76"/>
        <v>6900</v>
      </c>
      <c r="AE38" s="97">
        <f t="shared" si="76"/>
        <v>6900</v>
      </c>
      <c r="AF38" s="97">
        <f t="shared" si="76"/>
        <v>6900</v>
      </c>
      <c r="AG38" s="97">
        <f t="shared" si="76"/>
        <v>6900</v>
      </c>
      <c r="AH38" s="97">
        <f t="shared" si="76"/>
        <v>6900</v>
      </c>
      <c r="AI38" s="97">
        <f t="shared" si="76"/>
        <v>6900</v>
      </c>
      <c r="AJ38" s="97">
        <f t="shared" si="76"/>
        <v>6900</v>
      </c>
      <c r="AK38" s="97">
        <f t="shared" si="76"/>
        <v>6900</v>
      </c>
      <c r="AL38" s="97">
        <f t="shared" si="76"/>
        <v>6900</v>
      </c>
      <c r="AM38" s="98">
        <f>SUM(AM33:AM37)</f>
        <v>59400</v>
      </c>
      <c r="AN38" s="98">
        <f t="shared" ref="AN38:AO38" si="77">SUM(AN33:AN37)</f>
        <v>67200</v>
      </c>
      <c r="AO38" s="98">
        <f t="shared" si="77"/>
        <v>82800</v>
      </c>
      <c r="AP38" s="98">
        <f t="shared" ref="AP38" si="78">SUM(AM38:AN38)</f>
        <v>126600</v>
      </c>
    </row>
    <row r="39" spans="1:43" ht="13" thickTop="1">
      <c r="A39" s="59"/>
      <c r="B39" s="6"/>
      <c r="C39" s="6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9"/>
      <c r="AN39" s="100"/>
      <c r="AO39" s="100"/>
      <c r="AP39" s="100"/>
    </row>
    <row r="40" spans="1:43" ht="13" thickBot="1">
      <c r="A40" s="8" t="s">
        <v>14</v>
      </c>
      <c r="B40" s="83"/>
      <c r="C40" s="97">
        <f t="shared" ref="C40:AL40" si="79">C38+C31</f>
        <v>4950</v>
      </c>
      <c r="D40" s="97">
        <f t="shared" si="79"/>
        <v>5950</v>
      </c>
      <c r="E40" s="97">
        <f t="shared" si="79"/>
        <v>6450</v>
      </c>
      <c r="F40" s="97">
        <f t="shared" si="79"/>
        <v>5950</v>
      </c>
      <c r="G40" s="97">
        <f t="shared" si="79"/>
        <v>6450</v>
      </c>
      <c r="H40" s="97">
        <f t="shared" si="79"/>
        <v>5950</v>
      </c>
      <c r="I40" s="97">
        <f t="shared" si="79"/>
        <v>6150</v>
      </c>
      <c r="J40" s="97">
        <f t="shared" si="79"/>
        <v>5950</v>
      </c>
      <c r="K40" s="97">
        <f t="shared" si="79"/>
        <v>6150</v>
      </c>
      <c r="L40" s="97">
        <f t="shared" si="79"/>
        <v>5950</v>
      </c>
      <c r="M40" s="97">
        <f t="shared" si="79"/>
        <v>6150</v>
      </c>
      <c r="N40" s="97">
        <f t="shared" si="79"/>
        <v>5950</v>
      </c>
      <c r="O40" s="97">
        <f t="shared" si="79"/>
        <v>8800</v>
      </c>
      <c r="P40" s="97">
        <f t="shared" si="79"/>
        <v>8600</v>
      </c>
      <c r="Q40" s="97">
        <f t="shared" si="79"/>
        <v>8800</v>
      </c>
      <c r="R40" s="97">
        <f t="shared" si="79"/>
        <v>8600</v>
      </c>
      <c r="S40" s="97">
        <f t="shared" si="79"/>
        <v>8800</v>
      </c>
      <c r="T40" s="97">
        <f t="shared" si="79"/>
        <v>8600</v>
      </c>
      <c r="U40" s="97">
        <f t="shared" si="79"/>
        <v>8800</v>
      </c>
      <c r="V40" s="97">
        <f t="shared" si="79"/>
        <v>8600</v>
      </c>
      <c r="W40" s="97">
        <f t="shared" si="79"/>
        <v>8800</v>
      </c>
      <c r="X40" s="97">
        <f t="shared" si="79"/>
        <v>8600</v>
      </c>
      <c r="Y40" s="97">
        <f t="shared" si="79"/>
        <v>8800</v>
      </c>
      <c r="Z40" s="97">
        <f t="shared" si="79"/>
        <v>8600</v>
      </c>
      <c r="AA40" s="97">
        <f t="shared" si="79"/>
        <v>10100</v>
      </c>
      <c r="AB40" s="97">
        <f t="shared" si="79"/>
        <v>9900</v>
      </c>
      <c r="AC40" s="97">
        <f t="shared" si="79"/>
        <v>10100</v>
      </c>
      <c r="AD40" s="97">
        <f t="shared" si="79"/>
        <v>9900</v>
      </c>
      <c r="AE40" s="97">
        <f t="shared" si="79"/>
        <v>10100</v>
      </c>
      <c r="AF40" s="97">
        <f t="shared" si="79"/>
        <v>9900</v>
      </c>
      <c r="AG40" s="97">
        <f t="shared" si="79"/>
        <v>10100</v>
      </c>
      <c r="AH40" s="97">
        <f t="shared" si="79"/>
        <v>9900</v>
      </c>
      <c r="AI40" s="97">
        <f t="shared" si="79"/>
        <v>10100</v>
      </c>
      <c r="AJ40" s="97">
        <f t="shared" si="79"/>
        <v>9900</v>
      </c>
      <c r="AK40" s="97">
        <f t="shared" si="79"/>
        <v>10100</v>
      </c>
      <c r="AL40" s="97">
        <f t="shared" si="79"/>
        <v>9900</v>
      </c>
      <c r="AM40" s="98">
        <f>AM31+AM38</f>
        <v>72000</v>
      </c>
      <c r="AN40" s="98">
        <f t="shared" ref="AN40:AO40" si="80">AN31+AN38</f>
        <v>68400</v>
      </c>
      <c r="AO40" s="98">
        <f t="shared" si="80"/>
        <v>82800</v>
      </c>
      <c r="AP40" s="101">
        <f>SUM(AM40:AN40)</f>
        <v>140400</v>
      </c>
    </row>
    <row r="41" spans="1:43" ht="13" thickTop="1">
      <c r="A41" s="59"/>
      <c r="B41" s="6"/>
      <c r="C41" s="6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9"/>
      <c r="AN41" s="100"/>
      <c r="AO41" s="100"/>
      <c r="AP41" s="100"/>
    </row>
    <row r="42" spans="1:43" ht="13" thickBot="1">
      <c r="A42" s="87" t="s">
        <v>15</v>
      </c>
      <c r="B42" s="102"/>
      <c r="C42" s="103">
        <f t="shared" ref="C42:AL42" si="81">C23-C40</f>
        <v>40050</v>
      </c>
      <c r="D42" s="103">
        <f t="shared" si="81"/>
        <v>-2450</v>
      </c>
      <c r="E42" s="103">
        <f t="shared" si="81"/>
        <v>-2950</v>
      </c>
      <c r="F42" s="103">
        <f t="shared" si="81"/>
        <v>-1050</v>
      </c>
      <c r="G42" s="103">
        <f t="shared" si="81"/>
        <v>550</v>
      </c>
      <c r="H42" s="103">
        <f t="shared" si="81"/>
        <v>1050</v>
      </c>
      <c r="I42" s="103">
        <f t="shared" si="81"/>
        <v>1550</v>
      </c>
      <c r="J42" s="103">
        <f t="shared" si="81"/>
        <v>1750</v>
      </c>
      <c r="K42" s="103">
        <f t="shared" si="81"/>
        <v>1550</v>
      </c>
      <c r="L42" s="103">
        <f t="shared" si="81"/>
        <v>2450</v>
      </c>
      <c r="M42" s="103">
        <f t="shared" si="81"/>
        <v>2250</v>
      </c>
      <c r="N42" s="103">
        <f t="shared" si="81"/>
        <v>2450</v>
      </c>
      <c r="O42" s="103">
        <f t="shared" si="81"/>
        <v>300</v>
      </c>
      <c r="P42" s="103">
        <f t="shared" si="81"/>
        <v>500</v>
      </c>
      <c r="Q42" s="103">
        <f t="shared" si="81"/>
        <v>300</v>
      </c>
      <c r="R42" s="103">
        <f t="shared" si="81"/>
        <v>1200</v>
      </c>
      <c r="S42" s="103">
        <f t="shared" si="81"/>
        <v>1000</v>
      </c>
      <c r="T42" s="103">
        <f t="shared" si="81"/>
        <v>1200</v>
      </c>
      <c r="U42" s="103">
        <f t="shared" si="81"/>
        <v>1700</v>
      </c>
      <c r="V42" s="103">
        <f t="shared" si="81"/>
        <v>1900</v>
      </c>
      <c r="W42" s="103">
        <f t="shared" si="81"/>
        <v>1700</v>
      </c>
      <c r="X42" s="103">
        <f t="shared" si="81"/>
        <v>2600</v>
      </c>
      <c r="Y42" s="103">
        <f t="shared" si="81"/>
        <v>2400</v>
      </c>
      <c r="Z42" s="103">
        <f t="shared" si="81"/>
        <v>2600</v>
      </c>
      <c r="AA42" s="103">
        <f t="shared" si="81"/>
        <v>1800</v>
      </c>
      <c r="AB42" s="103">
        <f t="shared" si="81"/>
        <v>2000</v>
      </c>
      <c r="AC42" s="103">
        <f t="shared" si="81"/>
        <v>1800</v>
      </c>
      <c r="AD42" s="103">
        <f t="shared" si="81"/>
        <v>2000</v>
      </c>
      <c r="AE42" s="103">
        <f t="shared" si="81"/>
        <v>1800</v>
      </c>
      <c r="AF42" s="103">
        <f t="shared" si="81"/>
        <v>2000</v>
      </c>
      <c r="AG42" s="103">
        <f t="shared" si="81"/>
        <v>1800</v>
      </c>
      <c r="AH42" s="103">
        <f t="shared" si="81"/>
        <v>2000</v>
      </c>
      <c r="AI42" s="103">
        <f t="shared" si="81"/>
        <v>1800</v>
      </c>
      <c r="AJ42" s="103">
        <f t="shared" si="81"/>
        <v>2000</v>
      </c>
      <c r="AK42" s="103">
        <f t="shared" si="81"/>
        <v>1800</v>
      </c>
      <c r="AL42" s="103">
        <f t="shared" si="81"/>
        <v>2000</v>
      </c>
      <c r="AM42" s="126"/>
      <c r="AN42" s="104"/>
      <c r="AO42" s="125"/>
      <c r="AP42" s="104"/>
    </row>
    <row r="43" spans="1:43" ht="13" thickTop="1">
      <c r="A43" s="23"/>
      <c r="B43" s="39"/>
      <c r="C43" s="39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23"/>
      <c r="AN43" s="124"/>
      <c r="AO43" s="123"/>
      <c r="AP43" s="124"/>
      <c r="AQ43" s="39"/>
    </row>
    <row r="44" spans="1:43">
      <c r="A44" s="106" t="s">
        <v>17</v>
      </c>
      <c r="C44" s="110">
        <f>C42</f>
        <v>40050</v>
      </c>
      <c r="D44" s="110">
        <f>SUM($C$42:D42)</f>
        <v>37600</v>
      </c>
      <c r="E44" s="110">
        <f>SUM($C$42:E42)</f>
        <v>34650</v>
      </c>
      <c r="F44" s="110">
        <f>SUM($C$42:F42)</f>
        <v>33600</v>
      </c>
      <c r="G44" s="110">
        <f>SUM($C$42:G42)</f>
        <v>34150</v>
      </c>
      <c r="H44" s="110">
        <f>SUM($C$42:H42)</f>
        <v>35200</v>
      </c>
      <c r="I44" s="110">
        <f>SUM($C$42:I42)</f>
        <v>36750</v>
      </c>
      <c r="J44" s="110">
        <f>SUM($C$42:J42)</f>
        <v>38500</v>
      </c>
      <c r="K44" s="110">
        <f>SUM($C$42:K42)</f>
        <v>40050</v>
      </c>
      <c r="L44" s="110">
        <f>SUM($C$42:L42)</f>
        <v>42500</v>
      </c>
      <c r="M44" s="110">
        <f>SUM($C$42:M42)</f>
        <v>44750</v>
      </c>
      <c r="N44" s="110">
        <f>SUM($C$42:N42)</f>
        <v>47200</v>
      </c>
      <c r="O44" s="110">
        <f>SUM($C$42:O42)</f>
        <v>47500</v>
      </c>
      <c r="P44" s="110">
        <f>SUM($C$42:P42)</f>
        <v>48000</v>
      </c>
      <c r="Q44" s="110">
        <f>SUM($C$42:Q42)</f>
        <v>48300</v>
      </c>
      <c r="R44" s="110">
        <f>SUM($C$42:R42)</f>
        <v>49500</v>
      </c>
      <c r="S44" s="110">
        <f>SUM($C$42:S42)</f>
        <v>50500</v>
      </c>
      <c r="T44" s="110">
        <f>SUM($C$42:T42)</f>
        <v>51700</v>
      </c>
      <c r="U44" s="110">
        <f>SUM($C$42:U42)</f>
        <v>53400</v>
      </c>
      <c r="V44" s="110">
        <f>SUM($C$42:V42)</f>
        <v>55300</v>
      </c>
      <c r="W44" s="110">
        <f>SUM($C$42:W42)</f>
        <v>57000</v>
      </c>
      <c r="X44" s="110">
        <f>SUM($C$42:X42)</f>
        <v>59600</v>
      </c>
      <c r="Y44" s="110">
        <f>SUM($C$42:Y42)</f>
        <v>62000</v>
      </c>
      <c r="Z44" s="110">
        <f>SUM($C$42:Z42)</f>
        <v>64600</v>
      </c>
      <c r="AA44" s="110">
        <f>SUM($C$42:AA42)</f>
        <v>66400</v>
      </c>
      <c r="AB44" s="110">
        <f>SUM($C$42:AB42)</f>
        <v>68400</v>
      </c>
      <c r="AC44" s="110">
        <f>SUM($C$42:AC42)</f>
        <v>70200</v>
      </c>
      <c r="AD44" s="110">
        <f>SUM($C$42:AD42)</f>
        <v>72200</v>
      </c>
      <c r="AE44" s="110">
        <f>SUM($C$42:AE42)</f>
        <v>74000</v>
      </c>
      <c r="AF44" s="110">
        <f>SUM($C$42:AF42)</f>
        <v>76000</v>
      </c>
      <c r="AG44" s="110">
        <f>SUM($C$42:AG42)</f>
        <v>77800</v>
      </c>
      <c r="AH44" s="110">
        <f>SUM($C$42:AH42)</f>
        <v>79800</v>
      </c>
      <c r="AI44" s="110">
        <f>SUM($C$42:AI42)</f>
        <v>81600</v>
      </c>
      <c r="AJ44" s="110">
        <f>SUM($C$42:AJ42)</f>
        <v>83600</v>
      </c>
      <c r="AK44" s="110">
        <f>SUM($C$42:AK42)</f>
        <v>85400</v>
      </c>
      <c r="AL44" s="110">
        <f>SUM($C$42:AL42)</f>
        <v>87400</v>
      </c>
    </row>
    <row r="45" spans="1:43">
      <c r="B45" s="106"/>
      <c r="C45" s="106"/>
    </row>
    <row r="46" spans="1:43">
      <c r="B46" s="107"/>
      <c r="C46" s="107"/>
    </row>
    <row r="47" spans="1:43">
      <c r="B47" s="108"/>
      <c r="C47" s="108"/>
    </row>
    <row r="48" spans="1:43">
      <c r="B48" s="107"/>
      <c r="C48" s="107"/>
    </row>
    <row r="49" spans="2:3">
      <c r="B49" s="107"/>
      <c r="C49" s="107"/>
    </row>
    <row r="50" spans="2:3">
      <c r="B50" s="107"/>
      <c r="C50" s="107"/>
    </row>
    <row r="51" spans="2:3">
      <c r="B51" s="107"/>
      <c r="C51" s="107"/>
    </row>
    <row r="52" spans="2:3">
      <c r="B52" s="107"/>
      <c r="C52" s="107"/>
    </row>
    <row r="53" spans="2:3">
      <c r="B53" s="107"/>
      <c r="C53" s="107"/>
    </row>
    <row r="55" spans="2:3">
      <c r="B55" s="106"/>
      <c r="C55" s="106"/>
    </row>
  </sheetData>
  <mergeCells count="2">
    <mergeCell ref="AR8:AU8"/>
    <mergeCell ref="AV9:AZ11"/>
  </mergeCells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</vt:lpstr>
    </vt:vector>
  </TitlesOfParts>
  <Manager/>
  <Company>Licence to Fail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 Kaukinen</dc:creator>
  <cp:keywords/>
  <dc:description/>
  <cp:lastModifiedBy>Tomi Kaukinen</cp:lastModifiedBy>
  <dcterms:created xsi:type="dcterms:W3CDTF">2017-01-14T11:52:02Z</dcterms:created>
  <dcterms:modified xsi:type="dcterms:W3CDTF">2019-01-17T08:35:57Z</dcterms:modified>
  <cp:category/>
</cp:coreProperties>
</file>